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plomatiebel-my.sharepoint.com/personal/aubry_vanhove_diplobel_fed_be/Documents/DATA/2. Documents de travail/1. cProgrammes 2022/3. Budgets/1.3_Contrôle ajustements 20MEUR/"/>
    </mc:Choice>
  </mc:AlternateContent>
  <xr:revisionPtr revIDLastSave="18" documentId="8_{FFF62706-A7BF-46E4-B76A-CEA36C7B6D24}" xr6:coauthVersionLast="47" xr6:coauthVersionMax="47" xr10:uidLastSave="{DFBF2CD3-2E58-4C0A-A92F-E5FF65D035F6}"/>
  <bookViews>
    <workbookView xWindow="-28920" yWindow="-120" windowWidth="29040" windowHeight="15840" xr2:uid="{B303097A-E011-432D-B0E4-923DE11195B5}"/>
  </bookViews>
  <sheets>
    <sheet name="SAB_OBA" sheetId="1" r:id="rId1"/>
  </sheets>
  <definedNames>
    <definedName name="_xlnm.Print_Area" localSheetId="0">SAB_OBA!$A$1:$W$58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4" i="1" l="1"/>
  <c r="F46" i="1"/>
  <c r="F45" i="1"/>
  <c r="F44" i="1"/>
  <c r="F19" i="1"/>
  <c r="F18" i="1"/>
  <c r="F17" i="1"/>
  <c r="I54" i="1" l="1"/>
  <c r="H54" i="1"/>
  <c r="G54" i="1"/>
  <c r="E54" i="1"/>
  <c r="J54" i="1" s="1"/>
  <c r="N54" i="1" l="1"/>
  <c r="K54" i="1"/>
  <c r="N10" i="1" l="1"/>
  <c r="M10" i="1"/>
  <c r="L10" i="1"/>
  <c r="K10" i="1"/>
  <c r="J10" i="1"/>
  <c r="I10" i="1"/>
  <c r="H10" i="1"/>
  <c r="G10" i="1"/>
  <c r="F10" i="1"/>
  <c r="E10" i="1"/>
  <c r="D10" i="1"/>
  <c r="C10" i="1"/>
  <c r="B10" i="1"/>
  <c r="B7" i="1"/>
  <c r="D7" i="1"/>
  <c r="E7" i="1"/>
  <c r="L50" i="1"/>
  <c r="L49" i="1"/>
  <c r="L48" i="1"/>
  <c r="L46" i="1"/>
  <c r="L45" i="1"/>
  <c r="L44" i="1"/>
  <c r="L42" i="1"/>
  <c r="L41" i="1"/>
  <c r="L40" i="1"/>
  <c r="L38" i="1"/>
  <c r="L37" i="1"/>
  <c r="L36" i="1"/>
  <c r="L17" i="1"/>
  <c r="L18" i="1"/>
  <c r="L19" i="1"/>
  <c r="L22" i="1"/>
  <c r="L23" i="1"/>
  <c r="L24" i="1"/>
  <c r="L26" i="1"/>
  <c r="L27" i="1"/>
  <c r="L28" i="1"/>
  <c r="L31" i="1"/>
  <c r="L32" i="1"/>
  <c r="L33" i="1"/>
  <c r="J50" i="1"/>
  <c r="J49" i="1"/>
  <c r="J48" i="1"/>
  <c r="J46" i="1"/>
  <c r="J45" i="1"/>
  <c r="J44" i="1"/>
  <c r="J42" i="1"/>
  <c r="J41" i="1"/>
  <c r="J40" i="1"/>
  <c r="J38" i="1"/>
  <c r="J37" i="1"/>
  <c r="J36" i="1"/>
  <c r="J33" i="1"/>
  <c r="J32" i="1"/>
  <c r="J31" i="1"/>
  <c r="K31" i="1" s="1"/>
  <c r="J28" i="1"/>
  <c r="K28" i="1" s="1"/>
  <c r="J27" i="1"/>
  <c r="K27" i="1" s="1"/>
  <c r="J26" i="1"/>
  <c r="K26" i="1" s="1"/>
  <c r="J24" i="1"/>
  <c r="K24" i="1" s="1"/>
  <c r="J23" i="1"/>
  <c r="K23" i="1" s="1"/>
  <c r="J22" i="1"/>
  <c r="K22" i="1" s="1"/>
  <c r="J19" i="1"/>
  <c r="K19" i="1" s="1"/>
  <c r="J18" i="1"/>
  <c r="K18" i="1" s="1"/>
  <c r="J17" i="1"/>
  <c r="I47" i="1"/>
  <c r="I43" i="1"/>
  <c r="I39" i="1"/>
  <c r="I35" i="1"/>
  <c r="I34" i="1" s="1"/>
  <c r="I30" i="1"/>
  <c r="I29" i="1" s="1"/>
  <c r="I25" i="1"/>
  <c r="I21" i="1"/>
  <c r="I16" i="1"/>
  <c r="I15" i="1" s="1"/>
  <c r="H47" i="1"/>
  <c r="H43" i="1"/>
  <c r="H39" i="1"/>
  <c r="H35" i="1"/>
  <c r="H34" i="1" s="1"/>
  <c r="H30" i="1"/>
  <c r="H29" i="1" s="1"/>
  <c r="H25" i="1"/>
  <c r="H21" i="1"/>
  <c r="H16" i="1"/>
  <c r="H15" i="1" s="1"/>
  <c r="G47" i="1"/>
  <c r="G43" i="1"/>
  <c r="G39" i="1"/>
  <c r="G35" i="1"/>
  <c r="G30" i="1"/>
  <c r="G29" i="1" s="1"/>
  <c r="G25" i="1"/>
  <c r="G21" i="1"/>
  <c r="G16" i="1"/>
  <c r="G15" i="1" s="1"/>
  <c r="F47" i="1"/>
  <c r="F43" i="1"/>
  <c r="F39" i="1"/>
  <c r="F35" i="1"/>
  <c r="F30" i="1"/>
  <c r="F29" i="1" s="1"/>
  <c r="F25" i="1"/>
  <c r="F21" i="1"/>
  <c r="F16" i="1"/>
  <c r="F15" i="1" s="1"/>
  <c r="E47" i="1"/>
  <c r="E43" i="1"/>
  <c r="E39" i="1"/>
  <c r="E35" i="1"/>
  <c r="E30" i="1"/>
  <c r="E29" i="1" s="1"/>
  <c r="E25" i="1"/>
  <c r="E21" i="1"/>
  <c r="E16" i="1"/>
  <c r="E15" i="1" s="1"/>
  <c r="D47" i="1"/>
  <c r="D43" i="1"/>
  <c r="D39" i="1"/>
  <c r="L39" i="1" s="1"/>
  <c r="D35" i="1"/>
  <c r="L35" i="1" s="1"/>
  <c r="D30" i="1"/>
  <c r="L30" i="1" s="1"/>
  <c r="D25" i="1"/>
  <c r="D21" i="1"/>
  <c r="L21" i="1" s="1"/>
  <c r="D16" i="1"/>
  <c r="D15" i="1" s="1"/>
  <c r="B42" i="1"/>
  <c r="B41" i="1"/>
  <c r="B40" i="1"/>
  <c r="B38" i="1"/>
  <c r="B37" i="1"/>
  <c r="B36" i="1"/>
  <c r="B33" i="1"/>
  <c r="B32" i="1"/>
  <c r="B31" i="1"/>
  <c r="B28" i="1"/>
  <c r="B27" i="1"/>
  <c r="B26" i="1"/>
  <c r="B24" i="1"/>
  <c r="B23" i="1"/>
  <c r="B22" i="1"/>
  <c r="B14" i="1"/>
  <c r="B50" i="1"/>
  <c r="B49" i="1"/>
  <c r="B48" i="1"/>
  <c r="B47" i="1"/>
  <c r="B46" i="1"/>
  <c r="B45" i="1"/>
  <c r="B44" i="1"/>
  <c r="B43" i="1"/>
  <c r="B39" i="1"/>
  <c r="B35" i="1"/>
  <c r="B34" i="1"/>
  <c r="B30" i="1"/>
  <c r="B29" i="1"/>
  <c r="B25" i="1"/>
  <c r="B21" i="1"/>
  <c r="B20" i="1"/>
  <c r="B19" i="1"/>
  <c r="B18" i="1"/>
  <c r="B17" i="1"/>
  <c r="B16" i="1"/>
  <c r="B15" i="1"/>
  <c r="N13" i="1"/>
  <c r="N12" i="1"/>
  <c r="M13" i="1"/>
  <c r="M12" i="1"/>
  <c r="L13" i="1"/>
  <c r="L12" i="1"/>
  <c r="E12" i="1"/>
  <c r="D13" i="1"/>
  <c r="D12" i="1"/>
  <c r="C13" i="1"/>
  <c r="B13" i="1"/>
  <c r="C12" i="1"/>
  <c r="B12" i="1"/>
  <c r="J12" i="1"/>
  <c r="N4" i="1"/>
  <c r="M4" i="1"/>
  <c r="L4" i="1"/>
  <c r="J4" i="1"/>
  <c r="I4" i="1"/>
  <c r="H4" i="1"/>
  <c r="G4" i="1"/>
  <c r="F4" i="1"/>
  <c r="E4" i="1"/>
  <c r="D4" i="1"/>
  <c r="B4" i="1"/>
  <c r="E8" i="1"/>
  <c r="D8" i="1"/>
  <c r="B8" i="1"/>
  <c r="E6" i="1"/>
  <c r="D6" i="1"/>
  <c r="B6" i="1"/>
  <c r="E5" i="1"/>
  <c r="D5" i="1"/>
  <c r="B5" i="1"/>
  <c r="L2" i="1"/>
  <c r="J2" i="1"/>
  <c r="I2" i="1"/>
  <c r="H2" i="1"/>
  <c r="G2" i="1"/>
  <c r="F2" i="1"/>
  <c r="E2" i="1"/>
  <c r="D2" i="1"/>
  <c r="B2" i="1"/>
  <c r="M2" i="1"/>
  <c r="N46" i="1" l="1"/>
  <c r="K46" i="1"/>
  <c r="N45" i="1"/>
  <c r="K45" i="1"/>
  <c r="N48" i="1"/>
  <c r="K48" i="1"/>
  <c r="N49" i="1"/>
  <c r="K49" i="1"/>
  <c r="N42" i="1"/>
  <c r="K42" i="1"/>
  <c r="N32" i="1"/>
  <c r="K32" i="1"/>
  <c r="N33" i="1"/>
  <c r="K33" i="1"/>
  <c r="N37" i="1"/>
  <c r="K37" i="1"/>
  <c r="N38" i="1"/>
  <c r="K38" i="1"/>
  <c r="N50" i="1"/>
  <c r="K50" i="1"/>
  <c r="N44" i="1"/>
  <c r="K44" i="1"/>
  <c r="N41" i="1"/>
  <c r="K41" i="1"/>
  <c r="N40" i="1"/>
  <c r="K40" i="1"/>
  <c r="N36" i="1"/>
  <c r="K36" i="1"/>
  <c r="N31" i="1"/>
  <c r="N28" i="1"/>
  <c r="N27" i="1"/>
  <c r="N26" i="1"/>
  <c r="N24" i="1"/>
  <c r="N22" i="1"/>
  <c r="N23" i="1"/>
  <c r="N19" i="1"/>
  <c r="N18" i="1"/>
  <c r="N17" i="1"/>
  <c r="K17" i="1"/>
  <c r="J43" i="1"/>
  <c r="K43" i="1" s="1"/>
  <c r="J15" i="1"/>
  <c r="J25" i="1"/>
  <c r="K25" i="1" s="1"/>
  <c r="I20" i="1"/>
  <c r="I14" i="1" s="1"/>
  <c r="I52" i="1" s="1"/>
  <c r="I56" i="1" s="1"/>
  <c r="G34" i="1"/>
  <c r="F20" i="1"/>
  <c r="J39" i="1"/>
  <c r="K39" i="1" s="1"/>
  <c r="J47" i="1"/>
  <c r="K47" i="1" s="1"/>
  <c r="J35" i="1"/>
  <c r="K35" i="1" s="1"/>
  <c r="D20" i="1"/>
  <c r="L20" i="1" s="1"/>
  <c r="J29" i="1"/>
  <c r="K29" i="1" s="1"/>
  <c r="E20" i="1"/>
  <c r="J16" i="1"/>
  <c r="D34" i="1"/>
  <c r="L25" i="1"/>
  <c r="E34" i="1"/>
  <c r="G20" i="1"/>
  <c r="G14" i="1" s="1"/>
  <c r="G52" i="1" s="1"/>
  <c r="G56" i="1" s="1"/>
  <c r="L15" i="1"/>
  <c r="L16" i="1"/>
  <c r="D29" i="1"/>
  <c r="J21" i="1"/>
  <c r="K21" i="1" s="1"/>
  <c r="F34" i="1"/>
  <c r="H20" i="1"/>
  <c r="H14" i="1" s="1"/>
  <c r="H52" i="1" s="1"/>
  <c r="H56" i="1" s="1"/>
  <c r="J30" i="1"/>
  <c r="K30" i="1" s="1"/>
  <c r="N39" i="1" l="1"/>
  <c r="N35" i="1"/>
  <c r="N30" i="1"/>
  <c r="N25" i="1"/>
  <c r="N21" i="1"/>
  <c r="N15" i="1"/>
  <c r="K15" i="1"/>
  <c r="N16" i="1"/>
  <c r="K16" i="1"/>
  <c r="N43" i="1"/>
  <c r="D14" i="1"/>
  <c r="D52" i="1" s="1"/>
  <c r="F14" i="1"/>
  <c r="F52" i="1" s="1"/>
  <c r="E14" i="1"/>
  <c r="E52" i="1" s="1"/>
  <c r="N47" i="1"/>
  <c r="J20" i="1"/>
  <c r="K20" i="1" s="1"/>
  <c r="N29" i="1"/>
  <c r="L29" i="1"/>
  <c r="J34" i="1"/>
  <c r="K34" i="1" s="1"/>
  <c r="L34" i="1"/>
  <c r="E56" i="1" l="1"/>
  <c r="J52" i="1"/>
  <c r="K52" i="1" s="1"/>
  <c r="F58" i="1"/>
  <c r="J58" i="1" s="1"/>
  <c r="K58" i="1" s="1"/>
  <c r="F56" i="1"/>
  <c r="D58" i="1"/>
  <c r="D56" i="1"/>
  <c r="N34" i="1"/>
  <c r="J14" i="1"/>
  <c r="K14" i="1" s="1"/>
  <c r="N20" i="1"/>
  <c r="N52" i="1" l="1"/>
  <c r="N58" i="1"/>
  <c r="J56" i="1"/>
  <c r="K56" i="1" s="1"/>
  <c r="N14" i="1"/>
  <c r="N56" i="1" l="1"/>
</calcChain>
</file>

<file path=xl/sharedStrings.xml><?xml version="1.0" encoding="utf-8"?>
<sst xmlns="http://schemas.openxmlformats.org/spreadsheetml/2006/main" count="122" uniqueCount="59">
  <si>
    <t>FR</t>
  </si>
  <si>
    <t>SUIVI DES AJUSTEMENTS BUDGÉTAIRES</t>
  </si>
  <si>
    <t>LANGUE :</t>
  </si>
  <si>
    <t>OPVOLGING VAN DE BUDGETTAIRE AANPASSINGEN</t>
  </si>
  <si>
    <t>TAAL:</t>
  </si>
  <si>
    <t>NL</t>
  </si>
  <si>
    <t>IDENTIFICATION DE L'ACNG ET DU PROGRAMME</t>
  </si>
  <si>
    <t>IDENTIFICATIE VAN DE NGA EN VAN HET PROGRAMMA</t>
  </si>
  <si>
    <t>Nom de l'ACNG :</t>
  </si>
  <si>
    <t>Naam van de NGA:</t>
  </si>
  <si>
    <t>2022-2026</t>
  </si>
  <si>
    <t>Cycle de programmation :</t>
  </si>
  <si>
    <t>Programmeringscyclus :</t>
  </si>
  <si>
    <t>Année de la justification :</t>
  </si>
  <si>
    <t>Jaar van de verantwoording:</t>
  </si>
  <si>
    <t>Numéro P.O. (Bon de commande - 4500XXXXXX) :</t>
  </si>
  <si>
    <t>P.O nummer (Bestelbon - 4500XXXXXX):</t>
  </si>
  <si>
    <t>Art. 34, §4 : Toute modification budgétaire qui dépasse les limites [...], ou qui en provoque le dépassement, ou qui n'est pas prévue [...] doit être approuvée par le directeur de la direction compétente au sein de l'administration pour la coopération non gouvernementale [...].</t>
  </si>
  <si>
    <t>Art. 34, §4: Elke budgetwijziging die de limieten bedoeld [...] overschrijdt of die leidt tot de overschrijding ervan, of die niet [...] wordt voorzien, moet worden goedgekeurd door de directeur van de directie die binnen de administratie bevoegd is voor de niet-gouvernementele samenwerking [...].</t>
  </si>
  <si>
    <t>STRUCTURE DU BUDGET</t>
  </si>
  <si>
    <t>ANNÉE DE RÉALISATION DE L'AJUSTEMENT BUDGÉTAIRE</t>
  </si>
  <si>
    <t>TOTAL AJUSTEMENTS</t>
  </si>
  <si>
    <t>MARGE MAXIMALE (+/-)</t>
  </si>
  <si>
    <t>MARGE %</t>
  </si>
  <si>
    <t>BUDGET AJUSTÉ</t>
  </si>
  <si>
    <t>BUDGETSTRUCTUUR</t>
  </si>
  <si>
    <t>JAAR VAN DE BUDGETTAIRE AANPASSING</t>
  </si>
  <si>
    <t>TOTAAL AANPASSINGEN</t>
  </si>
  <si>
    <t>MAXIMALE MARGE (+/-)</t>
  </si>
  <si>
    <t>AANGEPASTBUDGET</t>
  </si>
  <si>
    <t>COÛTS OPÉRATIONNELS</t>
  </si>
  <si>
    <t>OPERATIONELE KOSTEN</t>
  </si>
  <si>
    <t>CSC</t>
  </si>
  <si>
    <t>GSK</t>
  </si>
  <si>
    <t>Outcome</t>
  </si>
  <si>
    <t>Investissement</t>
  </si>
  <si>
    <t>Investering</t>
  </si>
  <si>
    <t>Fonctionnement</t>
  </si>
  <si>
    <t>Werking</t>
  </si>
  <si>
    <t>Personnel</t>
  </si>
  <si>
    <t>Personeel</t>
  </si>
  <si>
    <t>Hors-CSC</t>
  </si>
  <si>
    <t>Buiten GSK</t>
  </si>
  <si>
    <t>COÛTS DE GESTION</t>
  </si>
  <si>
    <t>BEHEERSKOSTEN</t>
  </si>
  <si>
    <t>Evaluation &amp; Audit</t>
  </si>
  <si>
    <t>Evaluatie &amp; Audit</t>
  </si>
  <si>
    <t>Autres coûts de gestion</t>
  </si>
  <si>
    <t>Andere beheerkosten</t>
  </si>
  <si>
    <t>COÛTS D'ADMINISTRATION</t>
  </si>
  <si>
    <t>ADMINISTRATIEKOSTEN</t>
  </si>
  <si>
    <t>BUDGET INITIAL</t>
  </si>
  <si>
    <t>INITIEEL BUDGET</t>
  </si>
  <si>
    <t>Auto-Développement-Afrique (ADA)</t>
  </si>
  <si>
    <t>CSC geo - Pays Rwanda</t>
  </si>
  <si>
    <t>COÛTS DIRECTS</t>
  </si>
  <si>
    <t>COÛTS DE STRUCTURE</t>
  </si>
  <si>
    <t>BUDGET TOTAL</t>
  </si>
  <si>
    <t>SUBVENTION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</si>
</sst>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49998474074526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3" fillId="6" borderId="24" xfId="0" applyFont="1" applyFill="1" applyBorder="1" applyAlignment="1">
      <alignment horizontal="center" vertical="top" wrapText="1"/>
    </xf>
    <xf numFmtId="0" fontId="3" fillId="8" borderId="24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10" borderId="24" xfId="0" applyFont="1" applyFill="1" applyBorder="1" applyAlignment="1">
      <alignment horizontal="center" vertical="top" wrapText="1"/>
    </xf>
    <xf numFmtId="0" fontId="3" fillId="11" borderId="24" xfId="0" applyFont="1" applyFill="1" applyBorder="1" applyAlignment="1">
      <alignment horizontal="center" vertical="top" wrapText="1"/>
    </xf>
    <xf numFmtId="43" fontId="2" fillId="2" borderId="6" xfId="1" applyFont="1" applyFill="1" applyBorder="1"/>
    <xf numFmtId="10" fontId="2" fillId="2" borderId="6" xfId="2" applyNumberFormat="1" applyFont="1" applyFill="1" applyBorder="1" applyAlignment="1">
      <alignment horizontal="center"/>
    </xf>
    <xf numFmtId="43" fontId="2" fillId="2" borderId="7" xfId="1" applyFont="1" applyFill="1" applyBorder="1"/>
    <xf numFmtId="43" fontId="3" fillId="12" borderId="12" xfId="1" applyFont="1" applyFill="1" applyBorder="1"/>
    <xf numFmtId="10" fontId="3" fillId="12" borderId="12" xfId="2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3" fillId="12" borderId="11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43" fontId="2" fillId="4" borderId="12" xfId="1" applyFont="1" applyFill="1" applyBorder="1"/>
    <xf numFmtId="10" fontId="2" fillId="4" borderId="12" xfId="2" applyNumberFormat="1" applyFont="1" applyFill="1" applyBorder="1" applyAlignment="1">
      <alignment horizontal="center"/>
    </xf>
    <xf numFmtId="43" fontId="0" fillId="6" borderId="12" xfId="1" applyFont="1" applyFill="1" applyBorder="1"/>
    <xf numFmtId="10" fontId="0" fillId="6" borderId="12" xfId="2" applyNumberFormat="1" applyFont="1" applyFill="1" applyBorder="1" applyAlignment="1">
      <alignment horizontal="center"/>
    </xf>
    <xf numFmtId="43" fontId="0" fillId="6" borderId="24" xfId="1" applyFont="1" applyFill="1" applyBorder="1"/>
    <xf numFmtId="10" fontId="0" fillId="6" borderId="24" xfId="2" applyNumberFormat="1" applyFont="1" applyFill="1" applyBorder="1" applyAlignment="1">
      <alignment horizontal="center"/>
    </xf>
    <xf numFmtId="43" fontId="0" fillId="6" borderId="9" xfId="1" applyFont="1" applyFill="1" applyBorder="1"/>
    <xf numFmtId="10" fontId="0" fillId="6" borderId="9" xfId="2" applyNumberFormat="1" applyFont="1" applyFill="1" applyBorder="1" applyAlignment="1">
      <alignment horizontal="center"/>
    </xf>
    <xf numFmtId="43" fontId="0" fillId="6" borderId="15" xfId="1" applyFont="1" applyFill="1" applyBorder="1"/>
    <xf numFmtId="10" fontId="0" fillId="6" borderId="15" xfId="2" applyNumberFormat="1" applyFont="1" applyFill="1" applyBorder="1" applyAlignment="1">
      <alignment horizontal="center"/>
    </xf>
    <xf numFmtId="0" fontId="3" fillId="0" borderId="9" xfId="0" applyFont="1" applyBorder="1" applyProtection="1">
      <protection locked="0"/>
    </xf>
    <xf numFmtId="0" fontId="0" fillId="0" borderId="12" xfId="0" applyBorder="1" applyProtection="1">
      <protection locked="0"/>
    </xf>
    <xf numFmtId="43" fontId="0" fillId="0" borderId="12" xfId="1" applyFont="1" applyFill="1" applyBorder="1" applyProtection="1">
      <protection locked="0"/>
    </xf>
    <xf numFmtId="43" fontId="0" fillId="0" borderId="24" xfId="1" applyFont="1" applyFill="1" applyBorder="1" applyProtection="1">
      <protection locked="0"/>
    </xf>
    <xf numFmtId="43" fontId="0" fillId="0" borderId="9" xfId="1" applyFont="1" applyFill="1" applyBorder="1" applyProtection="1">
      <protection locked="0"/>
    </xf>
    <xf numFmtId="43" fontId="0" fillId="0" borderId="15" xfId="1" applyFont="1" applyFill="1" applyBorder="1" applyProtection="1">
      <protection locked="0"/>
    </xf>
    <xf numFmtId="0" fontId="3" fillId="0" borderId="12" xfId="0" applyFont="1" applyBorder="1" applyProtection="1">
      <protection locked="0"/>
    </xf>
    <xf numFmtId="43" fontId="3" fillId="13" borderId="13" xfId="1" applyFont="1" applyFill="1" applyBorder="1"/>
    <xf numFmtId="43" fontId="0" fillId="14" borderId="13" xfId="1" applyFont="1" applyFill="1" applyBorder="1"/>
    <xf numFmtId="43" fontId="0" fillId="14" borderId="10" xfId="1" applyFont="1" applyFill="1" applyBorder="1"/>
    <xf numFmtId="43" fontId="0" fillId="14" borderId="16" xfId="1" applyFont="1" applyFill="1" applyBorder="1"/>
    <xf numFmtId="43" fontId="3" fillId="15" borderId="10" xfId="1" applyFont="1" applyFill="1" applyBorder="1"/>
    <xf numFmtId="43" fontId="3" fillId="15" borderId="13" xfId="1" applyFont="1" applyFill="1" applyBorder="1"/>
    <xf numFmtId="43" fontId="2" fillId="15" borderId="13" xfId="1" applyFont="1" applyFill="1" applyBorder="1"/>
    <xf numFmtId="43" fontId="2" fillId="4" borderId="9" xfId="1" applyFont="1" applyFill="1" applyBorder="1"/>
    <xf numFmtId="10" fontId="2" fillId="4" borderId="9" xfId="2" applyNumberFormat="1" applyFont="1" applyFill="1" applyBorder="1" applyAlignment="1">
      <alignment horizontal="center"/>
    </xf>
    <xf numFmtId="0" fontId="5" fillId="17" borderId="6" xfId="0" applyFont="1" applyFill="1" applyBorder="1"/>
    <xf numFmtId="0" fontId="5" fillId="17" borderId="9" xfId="0" applyFont="1" applyFill="1" applyBorder="1"/>
    <xf numFmtId="0" fontId="0" fillId="0" borderId="0" xfId="0" applyAlignment="1">
      <alignment wrapText="1"/>
    </xf>
    <xf numFmtId="43" fontId="5" fillId="17" borderId="9" xfId="0" applyNumberFormat="1" applyFont="1" applyFill="1" applyBorder="1"/>
    <xf numFmtId="0" fontId="2" fillId="7" borderId="21" xfId="0" applyFont="1" applyFill="1" applyBorder="1" applyAlignment="1">
      <alignment horizontal="center" vertical="top" wrapText="1"/>
    </xf>
    <xf numFmtId="0" fontId="2" fillId="7" borderId="24" xfId="0" applyFont="1" applyFill="1" applyBorder="1" applyAlignment="1">
      <alignment horizontal="center" vertical="top" wrapText="1"/>
    </xf>
    <xf numFmtId="0" fontId="0" fillId="6" borderId="11" xfId="0" applyFill="1" applyBorder="1" applyAlignment="1">
      <alignment horizontal="left" indent="2"/>
    </xf>
    <xf numFmtId="0" fontId="0" fillId="6" borderId="12" xfId="0" applyFill="1" applyBorder="1" applyAlignment="1">
      <alignment horizontal="left" indent="2"/>
    </xf>
    <xf numFmtId="0" fontId="0" fillId="6" borderId="23" xfId="0" applyFill="1" applyBorder="1" applyAlignment="1">
      <alignment horizontal="left" indent="2"/>
    </xf>
    <xf numFmtId="0" fontId="0" fillId="6" borderId="24" xfId="0" applyFill="1" applyBorder="1" applyAlignment="1">
      <alignment horizontal="left" indent="2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left" vertical="center" wrapText="1"/>
    </xf>
    <xf numFmtId="0" fontId="0" fillId="5" borderId="17" xfId="0" applyFill="1" applyBorder="1" applyAlignment="1">
      <alignment horizontal="left" vertical="center" wrapText="1"/>
    </xf>
    <xf numFmtId="0" fontId="0" fillId="5" borderId="9" xfId="0" applyFill="1" applyBorder="1" applyAlignment="1">
      <alignment horizontal="left" vertical="center" wrapText="1"/>
    </xf>
    <xf numFmtId="0" fontId="0" fillId="5" borderId="11" xfId="0" applyFill="1" applyBorder="1" applyAlignment="1">
      <alignment horizontal="left" vertical="center" wrapText="1"/>
    </xf>
    <xf numFmtId="0" fontId="0" fillId="5" borderId="18" xfId="0" applyFill="1" applyBorder="1" applyAlignment="1">
      <alignment horizontal="left" vertical="center" wrapText="1"/>
    </xf>
    <xf numFmtId="0" fontId="0" fillId="5" borderId="12" xfId="0" applyFill="1" applyBorder="1" applyAlignment="1">
      <alignment horizontal="left" vertical="center" wrapText="1"/>
    </xf>
    <xf numFmtId="0" fontId="0" fillId="5" borderId="29" xfId="0" applyFill="1" applyBorder="1" applyAlignment="1">
      <alignment horizontal="left" vertical="center" wrapText="1"/>
    </xf>
    <xf numFmtId="0" fontId="0" fillId="5" borderId="27" xfId="0" applyFill="1" applyBorder="1" applyAlignment="1">
      <alignment horizontal="left" vertical="center" wrapText="1"/>
    </xf>
    <xf numFmtId="0" fontId="0" fillId="5" borderId="14" xfId="0" applyFill="1" applyBorder="1" applyAlignment="1">
      <alignment horizontal="left" vertical="center" wrapText="1"/>
    </xf>
    <xf numFmtId="0" fontId="0" fillId="5" borderId="19" xfId="0" applyFill="1" applyBorder="1" applyAlignment="1">
      <alignment horizontal="left" vertical="center" wrapText="1"/>
    </xf>
    <xf numFmtId="0" fontId="0" fillId="5" borderId="15" xfId="0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6" borderId="14" xfId="0" applyFill="1" applyBorder="1" applyAlignment="1">
      <alignment horizontal="left" indent="2"/>
    </xf>
    <xf numFmtId="0" fontId="0" fillId="6" borderId="15" xfId="0" applyFill="1" applyBorder="1" applyAlignment="1">
      <alignment horizontal="left" indent="2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6" borderId="8" xfId="0" applyFill="1" applyBorder="1" applyAlignment="1">
      <alignment horizontal="left" indent="2"/>
    </xf>
    <xf numFmtId="0" fontId="0" fillId="6" borderId="9" xfId="0" applyFill="1" applyBorder="1" applyAlignment="1">
      <alignment horizontal="left" indent="2"/>
    </xf>
    <xf numFmtId="0" fontId="6" fillId="9" borderId="1" xfId="0" applyFont="1" applyFill="1" applyBorder="1" applyAlignment="1">
      <alignment horizontal="left" wrapText="1"/>
    </xf>
    <xf numFmtId="0" fontId="6" fillId="9" borderId="2" xfId="0" applyFont="1" applyFill="1" applyBorder="1" applyAlignment="1">
      <alignment horizontal="left" wrapText="1"/>
    </xf>
    <xf numFmtId="0" fontId="6" fillId="9" borderId="4" xfId="0" applyFont="1" applyFill="1" applyBorder="1" applyAlignment="1">
      <alignment horizontal="left" wrapText="1"/>
    </xf>
    <xf numFmtId="0" fontId="2" fillId="16" borderId="22" xfId="0" applyFont="1" applyFill="1" applyBorder="1" applyAlignment="1">
      <alignment horizontal="center" vertical="top" wrapText="1"/>
    </xf>
    <xf numFmtId="0" fontId="2" fillId="16" borderId="25" xfId="0" applyFont="1" applyFill="1" applyBorder="1" applyAlignment="1">
      <alignment horizontal="center" vertical="top" wrapText="1"/>
    </xf>
    <xf numFmtId="0" fontId="2" fillId="7" borderId="20" xfId="0" applyFont="1" applyFill="1" applyBorder="1" applyAlignment="1">
      <alignment horizontal="center" vertical="top" wrapText="1"/>
    </xf>
    <xf numFmtId="0" fontId="2" fillId="7" borderId="23" xfId="0" applyFont="1" applyFill="1" applyBorder="1" applyAlignment="1">
      <alignment horizontal="center" vertical="top" wrapText="1"/>
    </xf>
    <xf numFmtId="0" fontId="2" fillId="18" borderId="5" xfId="0" applyFont="1" applyFill="1" applyBorder="1" applyAlignment="1">
      <alignment horizontal="left"/>
    </xf>
    <xf numFmtId="0" fontId="2" fillId="18" borderId="6" xfId="0" applyFont="1" applyFill="1" applyBorder="1" applyAlignment="1">
      <alignment horizontal="left"/>
    </xf>
    <xf numFmtId="43" fontId="2" fillId="18" borderId="6" xfId="1" applyFont="1" applyFill="1" applyBorder="1"/>
    <xf numFmtId="10" fontId="2" fillId="18" borderId="6" xfId="2" applyNumberFormat="1" applyFont="1" applyFill="1" applyBorder="1" applyAlignment="1">
      <alignment horizontal="center"/>
    </xf>
    <xf numFmtId="43" fontId="2" fillId="18" borderId="7" xfId="1" applyFont="1" applyFill="1" applyBorder="1"/>
    <xf numFmtId="43" fontId="2" fillId="2" borderId="6" xfId="1" applyFont="1" applyFill="1" applyBorder="1" applyProtection="1">
      <protection locked="0"/>
    </xf>
  </cellXfs>
  <cellStyles count="3">
    <cellStyle name="Milliers" xfId="1" builtinId="3"/>
    <cellStyle name="Normal" xfId="0" builtinId="0"/>
    <cellStyle name="Pourcentage" xfId="2" builtinId="5"/>
  </cellStyles>
  <dxfs count="16"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34D2A-F616-4E9D-8A5D-44D5DAC31823}">
  <sheetPr>
    <pageSetUpPr fitToPage="1"/>
  </sheetPr>
  <dimension ref="A1:AQ59"/>
  <sheetViews>
    <sheetView showGridLines="0" tabSelected="1" zoomScaleNormal="100" workbookViewId="0">
      <pane ySplit="13" topLeftCell="A14" activePane="bottomLeft" state="frozen"/>
      <selection pane="bottomLeft" activeCell="F55" sqref="F55"/>
    </sheetView>
  </sheetViews>
  <sheetFormatPr baseColWidth="10" defaultColWidth="0" defaultRowHeight="14.4" zeroHeight="1" x14ac:dyDescent="0.3"/>
  <cols>
    <col min="1" max="1" width="1.6640625" customWidth="1"/>
    <col min="2" max="2" width="10.6640625" customWidth="1"/>
    <col min="3" max="3" width="20.6640625" customWidth="1"/>
    <col min="4" max="10" width="18.6640625" customWidth="1"/>
    <col min="11" max="11" width="3.6640625" customWidth="1"/>
    <col min="12" max="12" width="18.6640625" customWidth="1"/>
    <col min="13" max="13" width="11.5546875" customWidth="1"/>
    <col min="14" max="14" width="18.6640625" customWidth="1"/>
    <col min="15" max="15" width="1.6640625" customWidth="1"/>
    <col min="16" max="24" width="11.5546875" hidden="1" customWidth="1"/>
    <col min="25" max="25" width="3.6640625" hidden="1" customWidth="1"/>
    <col min="26" max="28" width="11.5546875" hidden="1" customWidth="1"/>
    <col min="29" max="29" width="1.6640625" hidden="1" customWidth="1"/>
    <col min="30" max="38" width="11.5546875" hidden="1" customWidth="1"/>
    <col min="39" max="39" width="3.6640625" hidden="1" customWidth="1"/>
    <col min="40" max="42" width="11.5546875" hidden="1" customWidth="1"/>
    <col min="43" max="43" width="1.6640625" hidden="1" customWidth="1"/>
    <col min="44" max="16384" width="11.5546875" hidden="1"/>
  </cols>
  <sheetData>
    <row r="1" spans="2:42" ht="4.95" customHeight="1" thickBot="1" x14ac:dyDescent="0.35"/>
    <row r="2" spans="2:42" ht="21.6" thickBot="1" x14ac:dyDescent="0.35">
      <c r="B2" s="52" t="str">
        <f>IF($N$2="FR",P2,AD2)</f>
        <v>SUIVI DES AJUSTEMENTS BUDGÉTAIRES</v>
      </c>
      <c r="C2" s="53"/>
      <c r="D2" s="53">
        <f t="shared" ref="D2:J2" si="0">IF($N$2="FR",R2,AF2)</f>
        <v>0</v>
      </c>
      <c r="E2" s="53">
        <f t="shared" si="0"/>
        <v>0</v>
      </c>
      <c r="F2" s="53">
        <f t="shared" si="0"/>
        <v>0</v>
      </c>
      <c r="G2" s="53">
        <f t="shared" si="0"/>
        <v>0</v>
      </c>
      <c r="H2" s="53">
        <f t="shared" si="0"/>
        <v>0</v>
      </c>
      <c r="I2" s="53">
        <f t="shared" si="0"/>
        <v>0</v>
      </c>
      <c r="J2" s="53">
        <f t="shared" si="0"/>
        <v>0</v>
      </c>
      <c r="K2" s="53"/>
      <c r="L2" s="54">
        <f>IF($N$2="FR",Y2,AN2)</f>
        <v>0</v>
      </c>
      <c r="M2" s="1" t="str">
        <f>IF($N$2="FR",AA2,AO2)</f>
        <v>LANGUE :</v>
      </c>
      <c r="N2" s="2" t="s">
        <v>0</v>
      </c>
      <c r="P2" t="s">
        <v>1</v>
      </c>
      <c r="AA2" t="s">
        <v>2</v>
      </c>
      <c r="AB2" t="s">
        <v>0</v>
      </c>
      <c r="AD2" t="s">
        <v>3</v>
      </c>
      <c r="AO2" t="s">
        <v>4</v>
      </c>
    </row>
    <row r="3" spans="2:42" ht="4.95" customHeight="1" thickBot="1" x14ac:dyDescent="0.35">
      <c r="AB3" t="s">
        <v>5</v>
      </c>
    </row>
    <row r="4" spans="2:42" ht="15" thickBot="1" x14ac:dyDescent="0.35">
      <c r="B4" s="66" t="str">
        <f>IF($N$2="FR",P4,AD4)</f>
        <v>IDENTIFICATION DE L'ACNG ET DU PROGRAMME</v>
      </c>
      <c r="C4" s="67"/>
      <c r="D4" s="67">
        <f t="shared" ref="D4:J4" si="1">IF($N$2="FR",R4,AF4)</f>
        <v>0</v>
      </c>
      <c r="E4" s="67">
        <f t="shared" si="1"/>
        <v>0</v>
      </c>
      <c r="F4" s="67">
        <f t="shared" si="1"/>
        <v>0</v>
      </c>
      <c r="G4" s="67">
        <f t="shared" si="1"/>
        <v>0</v>
      </c>
      <c r="H4" s="67">
        <f t="shared" si="1"/>
        <v>0</v>
      </c>
      <c r="I4" s="67">
        <f t="shared" si="1"/>
        <v>0</v>
      </c>
      <c r="J4" s="67">
        <f t="shared" si="1"/>
        <v>0</v>
      </c>
      <c r="K4" s="67"/>
      <c r="L4" s="67">
        <f>IF($N$2="FR",Y4,AN4)</f>
        <v>0</v>
      </c>
      <c r="M4" s="67">
        <f>IF($N$2="FR",AA4,AO4)</f>
        <v>0</v>
      </c>
      <c r="N4" s="68">
        <f>IF($N$2="FR",AB4,AP4)</f>
        <v>0</v>
      </c>
      <c r="P4" t="s">
        <v>6</v>
      </c>
      <c r="AD4" t="s">
        <v>7</v>
      </c>
    </row>
    <row r="5" spans="2:42" x14ac:dyDescent="0.3">
      <c r="B5" s="55" t="str">
        <f>IF($N$2="FR",P5,AD5)</f>
        <v>Nom de l'ACNG :</v>
      </c>
      <c r="C5" s="56"/>
      <c r="D5" s="57">
        <f t="shared" ref="D5:E8" si="2">IF($N$2="FR",R5,AF5)</f>
        <v>0</v>
      </c>
      <c r="E5" s="57">
        <f t="shared" si="2"/>
        <v>0</v>
      </c>
      <c r="F5" s="69" t="s">
        <v>53</v>
      </c>
      <c r="G5" s="69"/>
      <c r="H5" s="69"/>
      <c r="I5" s="69"/>
      <c r="J5" s="69"/>
      <c r="K5" s="69"/>
      <c r="L5" s="69"/>
      <c r="M5" s="69"/>
      <c r="N5" s="70"/>
      <c r="P5" t="s">
        <v>8</v>
      </c>
      <c r="AD5" t="s">
        <v>9</v>
      </c>
    </row>
    <row r="6" spans="2:42" x14ac:dyDescent="0.3">
      <c r="B6" s="58" t="str">
        <f>IF($N$2="FR",P6,AD6)</f>
        <v>Cycle de programmation :</v>
      </c>
      <c r="C6" s="59"/>
      <c r="D6" s="60">
        <f t="shared" si="2"/>
        <v>0</v>
      </c>
      <c r="E6" s="60">
        <f t="shared" si="2"/>
        <v>0</v>
      </c>
      <c r="F6" s="71" t="s">
        <v>10</v>
      </c>
      <c r="G6" s="71"/>
      <c r="H6" s="71"/>
      <c r="I6" s="71"/>
      <c r="J6" s="71"/>
      <c r="K6" s="71"/>
      <c r="L6" s="71"/>
      <c r="M6" s="71"/>
      <c r="N6" s="72"/>
      <c r="P6" t="s">
        <v>11</v>
      </c>
      <c r="AD6" t="s">
        <v>12</v>
      </c>
    </row>
    <row r="7" spans="2:42" x14ac:dyDescent="0.3">
      <c r="B7" s="61" t="str">
        <f>IF($N$2="FR",P7,AD7)</f>
        <v>Année de la justification :</v>
      </c>
      <c r="C7" s="62"/>
      <c r="D7" s="62">
        <f t="shared" si="2"/>
        <v>0</v>
      </c>
      <c r="E7" s="59">
        <f t="shared" si="2"/>
        <v>0</v>
      </c>
      <c r="F7" s="73">
        <v>2022</v>
      </c>
      <c r="G7" s="74"/>
      <c r="H7" s="74"/>
      <c r="I7" s="74"/>
      <c r="J7" s="74"/>
      <c r="K7" s="74"/>
      <c r="L7" s="74"/>
      <c r="M7" s="74"/>
      <c r="N7" s="75"/>
      <c r="P7" t="s">
        <v>13</v>
      </c>
      <c r="AD7" t="s">
        <v>14</v>
      </c>
    </row>
    <row r="8" spans="2:42" ht="15" thickBot="1" x14ac:dyDescent="0.35">
      <c r="B8" s="63" t="str">
        <f>IF($N$2="FR",P8,AD8)</f>
        <v>Numéro P.O. (Bon de commande - 4500XXXXXX) :</v>
      </c>
      <c r="C8" s="64"/>
      <c r="D8" s="65">
        <f t="shared" si="2"/>
        <v>0</v>
      </c>
      <c r="E8" s="65">
        <f t="shared" si="2"/>
        <v>0</v>
      </c>
      <c r="F8" s="76"/>
      <c r="G8" s="76"/>
      <c r="H8" s="76"/>
      <c r="I8" s="76"/>
      <c r="J8" s="76"/>
      <c r="K8" s="76"/>
      <c r="L8" s="76"/>
      <c r="M8" s="76"/>
      <c r="N8" s="77"/>
      <c r="P8" t="s">
        <v>15</v>
      </c>
      <c r="AD8" t="s">
        <v>16</v>
      </c>
    </row>
    <row r="9" spans="2:42" ht="4.95" customHeight="1" thickBot="1" x14ac:dyDescent="0.35"/>
    <row r="10" spans="2:42" s="44" customFormat="1" ht="30" customHeight="1" thickBot="1" x14ac:dyDescent="0.35">
      <c r="B10" s="84" t="str">
        <f t="shared" ref="B10:N10" si="3">IF($N$2="FR",P10,AD10)</f>
        <v>Art. 34, §4 : Toute modification budgétaire qui dépasse les limites [...], ou qui en provoque le dépassement, ou qui n'est pas prévue [...] doit être approuvée par le directeur de la direction compétente au sein de l'administration pour la coopération non gouvernementale [...].</v>
      </c>
      <c r="C10" s="85">
        <f t="shared" si="3"/>
        <v>0</v>
      </c>
      <c r="D10" s="85">
        <f t="shared" si="3"/>
        <v>0</v>
      </c>
      <c r="E10" s="85">
        <f t="shared" si="3"/>
        <v>0</v>
      </c>
      <c r="F10" s="85">
        <f t="shared" si="3"/>
        <v>0</v>
      </c>
      <c r="G10" s="85">
        <f t="shared" si="3"/>
        <v>0</v>
      </c>
      <c r="H10" s="85">
        <f t="shared" si="3"/>
        <v>0</v>
      </c>
      <c r="I10" s="85">
        <f t="shared" si="3"/>
        <v>0</v>
      </c>
      <c r="J10" s="85">
        <f t="shared" si="3"/>
        <v>0</v>
      </c>
      <c r="K10" s="85">
        <f t="shared" si="3"/>
        <v>0</v>
      </c>
      <c r="L10" s="85">
        <f t="shared" si="3"/>
        <v>0</v>
      </c>
      <c r="M10" s="85">
        <f t="shared" si="3"/>
        <v>0</v>
      </c>
      <c r="N10" s="86">
        <f t="shared" si="3"/>
        <v>0</v>
      </c>
      <c r="P10" t="s">
        <v>17</v>
      </c>
      <c r="AD10" t="s">
        <v>18</v>
      </c>
    </row>
    <row r="11" spans="2:42" ht="15" thickBot="1" x14ac:dyDescent="0.35"/>
    <row r="12" spans="2:42" ht="14.4" customHeight="1" x14ac:dyDescent="0.3">
      <c r="B12" s="89" t="str">
        <f t="shared" ref="B12:B50" si="4">IF($N$2="FR",P12,AD12)</f>
        <v>STRUCTURE DU BUDGET</v>
      </c>
      <c r="C12" s="46">
        <f t="shared" ref="C12:E13" si="5">IF($N$2="FR",Q12,AE12)</f>
        <v>0</v>
      </c>
      <c r="D12" s="46" t="str">
        <f t="shared" si="5"/>
        <v>BUDGET INITIAL</v>
      </c>
      <c r="E12" s="46" t="str">
        <f t="shared" si="5"/>
        <v>ANNÉE DE RÉALISATION DE L'AJUSTEMENT BUDGÉTAIRE</v>
      </c>
      <c r="F12" s="46"/>
      <c r="G12" s="46"/>
      <c r="H12" s="46"/>
      <c r="I12" s="46"/>
      <c r="J12" s="46" t="str">
        <f t="shared" ref="J12:N13" si="6">IF($N$2="FR",X12,AL12)</f>
        <v>TOTAL AJUSTEMENTS</v>
      </c>
      <c r="K12" s="46"/>
      <c r="L12" s="46" t="str">
        <f t="shared" si="6"/>
        <v>MARGE MAXIMALE (+/-)</v>
      </c>
      <c r="M12" s="46" t="str">
        <f t="shared" si="6"/>
        <v>MARGE %</v>
      </c>
      <c r="N12" s="87" t="str">
        <f t="shared" si="6"/>
        <v>BUDGET AJUSTÉ</v>
      </c>
      <c r="P12" t="s">
        <v>19</v>
      </c>
      <c r="R12" t="s">
        <v>51</v>
      </c>
      <c r="S12" t="s">
        <v>20</v>
      </c>
      <c r="X12" t="s">
        <v>21</v>
      </c>
      <c r="Z12" t="s">
        <v>22</v>
      </c>
      <c r="AA12" t="s">
        <v>23</v>
      </c>
      <c r="AB12" t="s">
        <v>24</v>
      </c>
      <c r="AD12" t="s">
        <v>25</v>
      </c>
      <c r="AF12" t="s">
        <v>52</v>
      </c>
      <c r="AG12" t="s">
        <v>26</v>
      </c>
      <c r="AL12" t="s">
        <v>27</v>
      </c>
      <c r="AN12" t="s">
        <v>28</v>
      </c>
      <c r="AO12" t="s">
        <v>23</v>
      </c>
      <c r="AP12" t="s">
        <v>29</v>
      </c>
    </row>
    <row r="13" spans="2:42" ht="15" thickBot="1" x14ac:dyDescent="0.35">
      <c r="B13" s="90">
        <f t="shared" si="4"/>
        <v>0</v>
      </c>
      <c r="C13" s="47">
        <f t="shared" si="5"/>
        <v>0</v>
      </c>
      <c r="D13" s="47">
        <f t="shared" si="5"/>
        <v>0</v>
      </c>
      <c r="E13" s="3">
        <v>2022</v>
      </c>
      <c r="F13" s="4">
        <v>2023</v>
      </c>
      <c r="G13" s="5">
        <v>2024</v>
      </c>
      <c r="H13" s="6">
        <v>2025</v>
      </c>
      <c r="I13" s="7">
        <v>2026</v>
      </c>
      <c r="J13" s="47"/>
      <c r="K13" s="47"/>
      <c r="L13" s="47">
        <f t="shared" si="6"/>
        <v>0</v>
      </c>
      <c r="M13" s="47">
        <f t="shared" si="6"/>
        <v>0</v>
      </c>
      <c r="N13" s="88">
        <f t="shared" si="6"/>
        <v>0</v>
      </c>
      <c r="S13">
        <v>2022</v>
      </c>
      <c r="T13">
        <v>2023</v>
      </c>
      <c r="U13">
        <v>2024</v>
      </c>
      <c r="V13">
        <v>2025</v>
      </c>
      <c r="W13">
        <v>2026</v>
      </c>
      <c r="AG13">
        <v>2022</v>
      </c>
      <c r="AH13">
        <v>2023</v>
      </c>
      <c r="AI13">
        <v>2024</v>
      </c>
      <c r="AJ13">
        <v>2025</v>
      </c>
      <c r="AK13">
        <v>2026</v>
      </c>
    </row>
    <row r="14" spans="2:42" ht="15" thickBot="1" x14ac:dyDescent="0.35">
      <c r="B14" s="80" t="str">
        <f>IF($N$2="FR",P14,AD14)</f>
        <v>COÛTS OPÉRATIONNELS</v>
      </c>
      <c r="C14" s="81"/>
      <c r="D14" s="8">
        <f t="shared" ref="D14:I14" si="7">SUM(D15+D20+D29+D34)</f>
        <v>848425.18</v>
      </c>
      <c r="E14" s="8">
        <f t="shared" si="7"/>
        <v>0</v>
      </c>
      <c r="F14" s="8">
        <f t="shared" si="7"/>
        <v>30632.599999999948</v>
      </c>
      <c r="G14" s="8">
        <f t="shared" si="7"/>
        <v>0</v>
      </c>
      <c r="H14" s="8">
        <f t="shared" si="7"/>
        <v>0</v>
      </c>
      <c r="I14" s="8">
        <f t="shared" si="7"/>
        <v>0</v>
      </c>
      <c r="J14" s="8">
        <f>SUM(E14+F14+G14+H14+I14)</f>
        <v>30632.599999999948</v>
      </c>
      <c r="K14" s="42">
        <f>ABS(J14)</f>
        <v>30632.599999999948</v>
      </c>
      <c r="L14" s="8">
        <v>0</v>
      </c>
      <c r="M14" s="9">
        <v>0</v>
      </c>
      <c r="N14" s="10">
        <f t="shared" ref="N14" si="8">D14+J14</f>
        <v>879057.78</v>
      </c>
      <c r="P14" t="s">
        <v>30</v>
      </c>
      <c r="AD14" t="s">
        <v>31</v>
      </c>
    </row>
    <row r="15" spans="2:42" x14ac:dyDescent="0.3">
      <c r="B15" s="13" t="str">
        <f t="shared" si="4"/>
        <v>CSC</v>
      </c>
      <c r="C15" s="26" t="s">
        <v>54</v>
      </c>
      <c r="D15" s="40">
        <f t="shared" ref="D15:I15" si="9">D16</f>
        <v>848425.18</v>
      </c>
      <c r="E15" s="40">
        <f t="shared" si="9"/>
        <v>0</v>
      </c>
      <c r="F15" s="40">
        <f t="shared" si="9"/>
        <v>30632.599999999948</v>
      </c>
      <c r="G15" s="40">
        <f t="shared" si="9"/>
        <v>0</v>
      </c>
      <c r="H15" s="40">
        <f t="shared" si="9"/>
        <v>0</v>
      </c>
      <c r="I15" s="40">
        <f t="shared" si="9"/>
        <v>0</v>
      </c>
      <c r="J15" s="40">
        <f t="shared" ref="J15:J50" si="10">SUM(E15+F15+G15+H15+I15)</f>
        <v>30632.599999999948</v>
      </c>
      <c r="K15" s="43">
        <f t="shared" ref="K15:K50" si="11">ABS(J15)</f>
        <v>30632.599999999948</v>
      </c>
      <c r="L15" s="40">
        <f>MAX(10000,(D15*M15))</f>
        <v>84842.518000000011</v>
      </c>
      <c r="M15" s="41">
        <v>0.1</v>
      </c>
      <c r="N15" s="37">
        <f>D15+J15</f>
        <v>879057.78</v>
      </c>
      <c r="P15" t="s">
        <v>32</v>
      </c>
      <c r="AD15" t="s">
        <v>33</v>
      </c>
    </row>
    <row r="16" spans="2:42" x14ac:dyDescent="0.3">
      <c r="B16" s="14" t="str">
        <f t="shared" si="4"/>
        <v>Outcome</v>
      </c>
      <c r="C16" s="32"/>
      <c r="D16" s="11">
        <f t="shared" ref="D16:I16" si="12">SUM(D17+D18+D19)</f>
        <v>848425.18</v>
      </c>
      <c r="E16" s="11">
        <f t="shared" si="12"/>
        <v>0</v>
      </c>
      <c r="F16" s="11">
        <f t="shared" si="12"/>
        <v>30632.599999999948</v>
      </c>
      <c r="G16" s="11">
        <f t="shared" si="12"/>
        <v>0</v>
      </c>
      <c r="H16" s="11">
        <f t="shared" si="12"/>
        <v>0</v>
      </c>
      <c r="I16" s="11">
        <f t="shared" si="12"/>
        <v>0</v>
      </c>
      <c r="J16" s="11">
        <f t="shared" si="10"/>
        <v>30632.599999999948</v>
      </c>
      <c r="K16" s="43">
        <f t="shared" si="11"/>
        <v>30632.599999999948</v>
      </c>
      <c r="L16" s="11">
        <f t="shared" ref="L16:L33" si="13">MAX(10000,(D16*M16))</f>
        <v>169685.03600000002</v>
      </c>
      <c r="M16" s="12">
        <v>0.2</v>
      </c>
      <c r="N16" s="33">
        <f t="shared" ref="N16:N50" si="14">D16+J16</f>
        <v>879057.78</v>
      </c>
      <c r="P16" t="s">
        <v>34</v>
      </c>
      <c r="AD16" t="s">
        <v>34</v>
      </c>
    </row>
    <row r="17" spans="2:30" x14ac:dyDescent="0.3">
      <c r="B17" s="48" t="str">
        <f t="shared" si="4"/>
        <v>Investissement</v>
      </c>
      <c r="C17" s="49"/>
      <c r="D17" s="28">
        <v>129163</v>
      </c>
      <c r="E17" s="28"/>
      <c r="F17" s="28">
        <f>137321.42-D17</f>
        <v>8158.4200000000128</v>
      </c>
      <c r="G17" s="28"/>
      <c r="H17" s="28"/>
      <c r="I17" s="28"/>
      <c r="J17" s="18">
        <f t="shared" si="10"/>
        <v>8158.4200000000128</v>
      </c>
      <c r="K17" s="43">
        <f t="shared" si="11"/>
        <v>8158.4200000000128</v>
      </c>
      <c r="L17" s="18">
        <f t="shared" si="13"/>
        <v>38748.9</v>
      </c>
      <c r="M17" s="19">
        <v>0.3</v>
      </c>
      <c r="N17" s="34">
        <f t="shared" si="14"/>
        <v>137321.42000000001</v>
      </c>
      <c r="P17" t="s">
        <v>35</v>
      </c>
      <c r="AD17" t="s">
        <v>36</v>
      </c>
    </row>
    <row r="18" spans="2:30" x14ac:dyDescent="0.3">
      <c r="B18" s="48" t="str">
        <f t="shared" si="4"/>
        <v>Fonctionnement</v>
      </c>
      <c r="C18" s="49"/>
      <c r="D18" s="28">
        <v>400389.9</v>
      </c>
      <c r="E18" s="28"/>
      <c r="F18" s="28">
        <f>420357.04-D18</f>
        <v>19967.139999999956</v>
      </c>
      <c r="G18" s="28"/>
      <c r="H18" s="28"/>
      <c r="I18" s="28"/>
      <c r="J18" s="18">
        <f t="shared" si="10"/>
        <v>19967.139999999956</v>
      </c>
      <c r="K18" s="43">
        <f t="shared" si="11"/>
        <v>19967.139999999956</v>
      </c>
      <c r="L18" s="18">
        <f t="shared" si="13"/>
        <v>120116.97</v>
      </c>
      <c r="M18" s="19">
        <v>0.3</v>
      </c>
      <c r="N18" s="34">
        <f t="shared" si="14"/>
        <v>420357.04</v>
      </c>
      <c r="P18" t="s">
        <v>37</v>
      </c>
      <c r="AD18" t="s">
        <v>38</v>
      </c>
    </row>
    <row r="19" spans="2:30" ht="15" thickBot="1" x14ac:dyDescent="0.35">
      <c r="B19" s="48" t="str">
        <f t="shared" si="4"/>
        <v>Personnel</v>
      </c>
      <c r="C19" s="49"/>
      <c r="D19" s="28">
        <v>318872.28000000003</v>
      </c>
      <c r="E19" s="28"/>
      <c r="F19" s="28">
        <f>321379.32-D19</f>
        <v>2507.039999999979</v>
      </c>
      <c r="G19" s="28"/>
      <c r="H19" s="28"/>
      <c r="I19" s="28"/>
      <c r="J19" s="18">
        <f t="shared" si="10"/>
        <v>2507.039999999979</v>
      </c>
      <c r="K19" s="43">
        <f t="shared" si="11"/>
        <v>2507.039999999979</v>
      </c>
      <c r="L19" s="18">
        <f t="shared" si="13"/>
        <v>95661.684000000008</v>
      </c>
      <c r="M19" s="19">
        <v>0.3</v>
      </c>
      <c r="N19" s="34">
        <f t="shared" si="14"/>
        <v>321379.32</v>
      </c>
      <c r="P19" t="s">
        <v>39</v>
      </c>
      <c r="AD19" t="s">
        <v>40</v>
      </c>
    </row>
    <row r="20" spans="2:30" hidden="1" x14ac:dyDescent="0.3">
      <c r="B20" s="15" t="str">
        <f t="shared" si="4"/>
        <v>CSC</v>
      </c>
      <c r="C20" s="27"/>
      <c r="D20" s="16">
        <f t="shared" ref="D20:I20" si="15">SUM(D21+D25)</f>
        <v>0</v>
      </c>
      <c r="E20" s="16">
        <f t="shared" si="15"/>
        <v>0</v>
      </c>
      <c r="F20" s="16">
        <f t="shared" si="15"/>
        <v>0</v>
      </c>
      <c r="G20" s="16">
        <f t="shared" si="15"/>
        <v>0</v>
      </c>
      <c r="H20" s="16">
        <f t="shared" si="15"/>
        <v>0</v>
      </c>
      <c r="I20" s="16">
        <f t="shared" si="15"/>
        <v>0</v>
      </c>
      <c r="J20" s="16">
        <f t="shared" si="10"/>
        <v>0</v>
      </c>
      <c r="K20" s="43">
        <f t="shared" si="11"/>
        <v>0</v>
      </c>
      <c r="L20" s="16">
        <f t="shared" si="13"/>
        <v>10000</v>
      </c>
      <c r="M20" s="17">
        <v>0.1</v>
      </c>
      <c r="N20" s="38">
        <f t="shared" si="14"/>
        <v>0</v>
      </c>
      <c r="P20" t="s">
        <v>32</v>
      </c>
      <c r="AD20" t="s">
        <v>33</v>
      </c>
    </row>
    <row r="21" spans="2:30" hidden="1" x14ac:dyDescent="0.3">
      <c r="B21" s="14" t="str">
        <f t="shared" si="4"/>
        <v>Outcome</v>
      </c>
      <c r="C21" s="32"/>
      <c r="D21" s="11">
        <f t="shared" ref="D21:I21" si="16">SUM(D22+D23+D24)</f>
        <v>0</v>
      </c>
      <c r="E21" s="11">
        <f t="shared" si="16"/>
        <v>0</v>
      </c>
      <c r="F21" s="11">
        <f t="shared" si="16"/>
        <v>0</v>
      </c>
      <c r="G21" s="11">
        <f t="shared" si="16"/>
        <v>0</v>
      </c>
      <c r="H21" s="11">
        <f t="shared" si="16"/>
        <v>0</v>
      </c>
      <c r="I21" s="11">
        <f t="shared" si="16"/>
        <v>0</v>
      </c>
      <c r="J21" s="11">
        <f t="shared" si="10"/>
        <v>0</v>
      </c>
      <c r="K21" s="43">
        <f t="shared" si="11"/>
        <v>0</v>
      </c>
      <c r="L21" s="11">
        <f t="shared" si="13"/>
        <v>10000</v>
      </c>
      <c r="M21" s="12">
        <v>0.2</v>
      </c>
      <c r="N21" s="33">
        <f t="shared" si="14"/>
        <v>0</v>
      </c>
      <c r="P21" t="s">
        <v>34</v>
      </c>
      <c r="AD21" t="s">
        <v>34</v>
      </c>
    </row>
    <row r="22" spans="2:30" hidden="1" x14ac:dyDescent="0.3">
      <c r="B22" s="48" t="str">
        <f t="shared" ref="B22:B24" si="17">IF($N$2="FR",P22,AD22)</f>
        <v>Investissement</v>
      </c>
      <c r="C22" s="49"/>
      <c r="D22" s="28"/>
      <c r="E22" s="28"/>
      <c r="F22" s="28"/>
      <c r="G22" s="28"/>
      <c r="H22" s="28"/>
      <c r="I22" s="28"/>
      <c r="J22" s="18">
        <f t="shared" si="10"/>
        <v>0</v>
      </c>
      <c r="K22" s="43">
        <f t="shared" si="11"/>
        <v>0</v>
      </c>
      <c r="L22" s="18">
        <f t="shared" si="13"/>
        <v>10000</v>
      </c>
      <c r="M22" s="19">
        <v>0.3</v>
      </c>
      <c r="N22" s="34">
        <f t="shared" si="14"/>
        <v>0</v>
      </c>
      <c r="P22" t="s">
        <v>35</v>
      </c>
      <c r="AD22" t="s">
        <v>36</v>
      </c>
    </row>
    <row r="23" spans="2:30" hidden="1" x14ac:dyDescent="0.3">
      <c r="B23" s="48" t="str">
        <f t="shared" si="17"/>
        <v>Fonctionnement</v>
      </c>
      <c r="C23" s="49"/>
      <c r="D23" s="28"/>
      <c r="E23" s="28"/>
      <c r="F23" s="28"/>
      <c r="G23" s="28"/>
      <c r="H23" s="28"/>
      <c r="I23" s="28"/>
      <c r="J23" s="18">
        <f t="shared" si="10"/>
        <v>0</v>
      </c>
      <c r="K23" s="43">
        <f t="shared" si="11"/>
        <v>0</v>
      </c>
      <c r="L23" s="18">
        <f t="shared" si="13"/>
        <v>10000</v>
      </c>
      <c r="M23" s="19">
        <v>0.3</v>
      </c>
      <c r="N23" s="34">
        <f t="shared" si="14"/>
        <v>0</v>
      </c>
      <c r="P23" t="s">
        <v>37</v>
      </c>
      <c r="AD23" t="s">
        <v>38</v>
      </c>
    </row>
    <row r="24" spans="2:30" hidden="1" x14ac:dyDescent="0.3">
      <c r="B24" s="48" t="str">
        <f t="shared" si="17"/>
        <v>Personnel</v>
      </c>
      <c r="C24" s="49"/>
      <c r="D24" s="28"/>
      <c r="E24" s="28"/>
      <c r="F24" s="28"/>
      <c r="G24" s="28"/>
      <c r="H24" s="28"/>
      <c r="I24" s="28"/>
      <c r="J24" s="18">
        <f t="shared" si="10"/>
        <v>0</v>
      </c>
      <c r="K24" s="43">
        <f t="shared" si="11"/>
        <v>0</v>
      </c>
      <c r="L24" s="18">
        <f t="shared" si="13"/>
        <v>10000</v>
      </c>
      <c r="M24" s="19">
        <v>0.3</v>
      </c>
      <c r="N24" s="34">
        <f t="shared" si="14"/>
        <v>0</v>
      </c>
      <c r="P24" t="s">
        <v>39</v>
      </c>
      <c r="AD24" t="s">
        <v>40</v>
      </c>
    </row>
    <row r="25" spans="2:30" hidden="1" x14ac:dyDescent="0.3">
      <c r="B25" s="14" t="str">
        <f t="shared" si="4"/>
        <v>Outcome</v>
      </c>
      <c r="C25" s="32"/>
      <c r="D25" s="11">
        <f t="shared" ref="D25:I25" si="18">SUM(D26+D27+D28)</f>
        <v>0</v>
      </c>
      <c r="E25" s="11">
        <f t="shared" si="18"/>
        <v>0</v>
      </c>
      <c r="F25" s="11">
        <f t="shared" si="18"/>
        <v>0</v>
      </c>
      <c r="G25" s="11">
        <f t="shared" si="18"/>
        <v>0</v>
      </c>
      <c r="H25" s="11">
        <f t="shared" si="18"/>
        <v>0</v>
      </c>
      <c r="I25" s="11">
        <f t="shared" si="18"/>
        <v>0</v>
      </c>
      <c r="J25" s="11">
        <f t="shared" si="10"/>
        <v>0</v>
      </c>
      <c r="K25" s="43">
        <f t="shared" si="11"/>
        <v>0</v>
      </c>
      <c r="L25" s="11">
        <f t="shared" si="13"/>
        <v>10000</v>
      </c>
      <c r="M25" s="12">
        <v>0.2</v>
      </c>
      <c r="N25" s="33">
        <f t="shared" si="14"/>
        <v>0</v>
      </c>
      <c r="P25" t="s">
        <v>34</v>
      </c>
      <c r="AD25" t="s">
        <v>34</v>
      </c>
    </row>
    <row r="26" spans="2:30" hidden="1" x14ac:dyDescent="0.3">
      <c r="B26" s="48" t="str">
        <f t="shared" ref="B26:B28" si="19">IF($N$2="FR",P26,AD26)</f>
        <v>Investissement</v>
      </c>
      <c r="C26" s="49"/>
      <c r="D26" s="28"/>
      <c r="E26" s="28"/>
      <c r="F26" s="28"/>
      <c r="G26" s="28"/>
      <c r="H26" s="28"/>
      <c r="I26" s="28"/>
      <c r="J26" s="18">
        <f t="shared" si="10"/>
        <v>0</v>
      </c>
      <c r="K26" s="43">
        <f t="shared" si="11"/>
        <v>0</v>
      </c>
      <c r="L26" s="18">
        <f t="shared" si="13"/>
        <v>10000</v>
      </c>
      <c r="M26" s="19">
        <v>0.3</v>
      </c>
      <c r="N26" s="34">
        <f t="shared" si="14"/>
        <v>0</v>
      </c>
      <c r="P26" t="s">
        <v>35</v>
      </c>
      <c r="AD26" t="s">
        <v>36</v>
      </c>
    </row>
    <row r="27" spans="2:30" hidden="1" x14ac:dyDescent="0.3">
      <c r="B27" s="48" t="str">
        <f t="shared" si="19"/>
        <v>Fonctionnement</v>
      </c>
      <c r="C27" s="49"/>
      <c r="D27" s="28"/>
      <c r="E27" s="28"/>
      <c r="F27" s="28"/>
      <c r="G27" s="28"/>
      <c r="H27" s="28"/>
      <c r="I27" s="28"/>
      <c r="J27" s="18">
        <f t="shared" si="10"/>
        <v>0</v>
      </c>
      <c r="K27" s="43">
        <f t="shared" si="11"/>
        <v>0</v>
      </c>
      <c r="L27" s="18">
        <f t="shared" si="13"/>
        <v>10000</v>
      </c>
      <c r="M27" s="19">
        <v>0.3</v>
      </c>
      <c r="N27" s="34">
        <f t="shared" si="14"/>
        <v>0</v>
      </c>
      <c r="P27" t="s">
        <v>37</v>
      </c>
      <c r="AD27" t="s">
        <v>38</v>
      </c>
    </row>
    <row r="28" spans="2:30" hidden="1" x14ac:dyDescent="0.3">
      <c r="B28" s="48" t="str">
        <f t="shared" si="19"/>
        <v>Personnel</v>
      </c>
      <c r="C28" s="49"/>
      <c r="D28" s="28"/>
      <c r="E28" s="28"/>
      <c r="F28" s="28"/>
      <c r="G28" s="28"/>
      <c r="H28" s="28"/>
      <c r="I28" s="28"/>
      <c r="J28" s="18">
        <f t="shared" si="10"/>
        <v>0</v>
      </c>
      <c r="K28" s="43">
        <f t="shared" si="11"/>
        <v>0</v>
      </c>
      <c r="L28" s="18">
        <f t="shared" si="13"/>
        <v>10000</v>
      </c>
      <c r="M28" s="19">
        <v>0.3</v>
      </c>
      <c r="N28" s="34">
        <f t="shared" si="14"/>
        <v>0</v>
      </c>
      <c r="P28" t="s">
        <v>39</v>
      </c>
      <c r="AD28" t="s">
        <v>40</v>
      </c>
    </row>
    <row r="29" spans="2:30" hidden="1" x14ac:dyDescent="0.3">
      <c r="B29" s="15" t="str">
        <f t="shared" si="4"/>
        <v>Hors-CSC</v>
      </c>
      <c r="C29" s="32"/>
      <c r="D29" s="16">
        <f t="shared" ref="D29:I29" si="20">D30</f>
        <v>0</v>
      </c>
      <c r="E29" s="16">
        <f t="shared" si="20"/>
        <v>0</v>
      </c>
      <c r="F29" s="16">
        <f t="shared" si="20"/>
        <v>0</v>
      </c>
      <c r="G29" s="16">
        <f t="shared" si="20"/>
        <v>0</v>
      </c>
      <c r="H29" s="16">
        <f t="shared" si="20"/>
        <v>0</v>
      </c>
      <c r="I29" s="16">
        <f t="shared" si="20"/>
        <v>0</v>
      </c>
      <c r="J29" s="16">
        <f t="shared" si="10"/>
        <v>0</v>
      </c>
      <c r="K29" s="45">
        <f>J29</f>
        <v>0</v>
      </c>
      <c r="L29" s="16">
        <f>D29*M29</f>
        <v>0</v>
      </c>
      <c r="M29" s="17">
        <v>-1</v>
      </c>
      <c r="N29" s="39">
        <f t="shared" si="14"/>
        <v>0</v>
      </c>
      <c r="P29" t="s">
        <v>41</v>
      </c>
      <c r="AD29" t="s">
        <v>42</v>
      </c>
    </row>
    <row r="30" spans="2:30" hidden="1" x14ac:dyDescent="0.3">
      <c r="B30" s="14" t="str">
        <f t="shared" si="4"/>
        <v>Outcome</v>
      </c>
      <c r="C30" s="32"/>
      <c r="D30" s="11">
        <f t="shared" ref="D30:I30" si="21">SUM(D31+D32+D33)</f>
        <v>0</v>
      </c>
      <c r="E30" s="11">
        <f t="shared" si="21"/>
        <v>0</v>
      </c>
      <c r="F30" s="11">
        <f t="shared" si="21"/>
        <v>0</v>
      </c>
      <c r="G30" s="11">
        <f t="shared" si="21"/>
        <v>0</v>
      </c>
      <c r="H30" s="11">
        <f t="shared" si="21"/>
        <v>0</v>
      </c>
      <c r="I30" s="11">
        <f t="shared" si="21"/>
        <v>0</v>
      </c>
      <c r="J30" s="11">
        <f t="shared" si="10"/>
        <v>0</v>
      </c>
      <c r="K30" s="45">
        <f>J30</f>
        <v>0</v>
      </c>
      <c r="L30" s="11">
        <f>D30*M30</f>
        <v>0</v>
      </c>
      <c r="M30" s="12">
        <v>-1</v>
      </c>
      <c r="N30" s="33">
        <f t="shared" si="14"/>
        <v>0</v>
      </c>
      <c r="P30" t="s">
        <v>34</v>
      </c>
      <c r="AD30" t="s">
        <v>34</v>
      </c>
    </row>
    <row r="31" spans="2:30" hidden="1" x14ac:dyDescent="0.3">
      <c r="B31" s="48" t="str">
        <f t="shared" ref="B31:B33" si="22">IF($N$2="FR",P31,AD31)</f>
        <v>Investissement</v>
      </c>
      <c r="C31" s="49"/>
      <c r="D31" s="28"/>
      <c r="E31" s="28"/>
      <c r="F31" s="28"/>
      <c r="G31" s="28"/>
      <c r="H31" s="28"/>
      <c r="I31" s="28"/>
      <c r="J31" s="18">
        <f t="shared" si="10"/>
        <v>0</v>
      </c>
      <c r="K31" s="43">
        <f t="shared" si="11"/>
        <v>0</v>
      </c>
      <c r="L31" s="18">
        <f t="shared" si="13"/>
        <v>10000</v>
      </c>
      <c r="M31" s="19">
        <v>0.3</v>
      </c>
      <c r="N31" s="34">
        <f t="shared" si="14"/>
        <v>0</v>
      </c>
      <c r="P31" t="s">
        <v>35</v>
      </c>
      <c r="AD31" t="s">
        <v>36</v>
      </c>
    </row>
    <row r="32" spans="2:30" hidden="1" x14ac:dyDescent="0.3">
      <c r="B32" s="48" t="str">
        <f t="shared" si="22"/>
        <v>Fonctionnement</v>
      </c>
      <c r="C32" s="49"/>
      <c r="D32" s="28"/>
      <c r="E32" s="28"/>
      <c r="F32" s="28"/>
      <c r="G32" s="28"/>
      <c r="H32" s="28"/>
      <c r="I32" s="28"/>
      <c r="J32" s="18">
        <f t="shared" si="10"/>
        <v>0</v>
      </c>
      <c r="K32" s="43">
        <f t="shared" si="11"/>
        <v>0</v>
      </c>
      <c r="L32" s="18">
        <f t="shared" si="13"/>
        <v>10000</v>
      </c>
      <c r="M32" s="19">
        <v>0.3</v>
      </c>
      <c r="N32" s="34">
        <f t="shared" si="14"/>
        <v>0</v>
      </c>
      <c r="P32" t="s">
        <v>37</v>
      </c>
      <c r="AD32" t="s">
        <v>38</v>
      </c>
    </row>
    <row r="33" spans="2:30" hidden="1" x14ac:dyDescent="0.3">
      <c r="B33" s="48" t="str">
        <f t="shared" si="22"/>
        <v>Personnel</v>
      </c>
      <c r="C33" s="49"/>
      <c r="D33" s="28"/>
      <c r="E33" s="28"/>
      <c r="F33" s="28"/>
      <c r="G33" s="28"/>
      <c r="H33" s="28"/>
      <c r="I33" s="28"/>
      <c r="J33" s="18">
        <f t="shared" si="10"/>
        <v>0</v>
      </c>
      <c r="K33" s="43">
        <f t="shared" si="11"/>
        <v>0</v>
      </c>
      <c r="L33" s="18">
        <f t="shared" si="13"/>
        <v>10000</v>
      </c>
      <c r="M33" s="19">
        <v>0.3</v>
      </c>
      <c r="N33" s="34">
        <f t="shared" si="14"/>
        <v>0</v>
      </c>
      <c r="P33" t="s">
        <v>39</v>
      </c>
      <c r="AD33" t="s">
        <v>40</v>
      </c>
    </row>
    <row r="34" spans="2:30" hidden="1" x14ac:dyDescent="0.3">
      <c r="B34" s="15" t="str">
        <f t="shared" si="4"/>
        <v>Hors-CSC</v>
      </c>
      <c r="C34" s="32"/>
      <c r="D34" s="16">
        <f t="shared" ref="D34:I34" si="23">SUM(D35+D39)</f>
        <v>0</v>
      </c>
      <c r="E34" s="16">
        <f t="shared" si="23"/>
        <v>0</v>
      </c>
      <c r="F34" s="16">
        <f t="shared" si="23"/>
        <v>0</v>
      </c>
      <c r="G34" s="16">
        <f t="shared" si="23"/>
        <v>0</v>
      </c>
      <c r="H34" s="16">
        <f t="shared" si="23"/>
        <v>0</v>
      </c>
      <c r="I34" s="16">
        <f t="shared" si="23"/>
        <v>0</v>
      </c>
      <c r="J34" s="16">
        <f t="shared" si="10"/>
        <v>0</v>
      </c>
      <c r="K34" s="45">
        <f>J34</f>
        <v>0</v>
      </c>
      <c r="L34" s="16">
        <f>D34*M34</f>
        <v>0</v>
      </c>
      <c r="M34" s="17">
        <v>-1</v>
      </c>
      <c r="N34" s="39">
        <f t="shared" si="14"/>
        <v>0</v>
      </c>
      <c r="P34" t="s">
        <v>41</v>
      </c>
      <c r="AD34" t="s">
        <v>42</v>
      </c>
    </row>
    <row r="35" spans="2:30" hidden="1" x14ac:dyDescent="0.3">
      <c r="B35" s="14" t="str">
        <f t="shared" si="4"/>
        <v>Outcome</v>
      </c>
      <c r="C35" s="32"/>
      <c r="D35" s="11">
        <f t="shared" ref="D35:I35" si="24">SUM(D36+D37+D38)</f>
        <v>0</v>
      </c>
      <c r="E35" s="11">
        <f t="shared" si="24"/>
        <v>0</v>
      </c>
      <c r="F35" s="11">
        <f t="shared" si="24"/>
        <v>0</v>
      </c>
      <c r="G35" s="11">
        <f t="shared" si="24"/>
        <v>0</v>
      </c>
      <c r="H35" s="11">
        <f t="shared" si="24"/>
        <v>0</v>
      </c>
      <c r="I35" s="11">
        <f t="shared" si="24"/>
        <v>0</v>
      </c>
      <c r="J35" s="11">
        <f t="shared" si="10"/>
        <v>0</v>
      </c>
      <c r="K35" s="45">
        <f>J35</f>
        <v>0</v>
      </c>
      <c r="L35" s="11">
        <f>D35*M35</f>
        <v>0</v>
      </c>
      <c r="M35" s="12">
        <v>-1</v>
      </c>
      <c r="N35" s="33">
        <f t="shared" si="14"/>
        <v>0</v>
      </c>
      <c r="P35" t="s">
        <v>34</v>
      </c>
      <c r="AD35" t="s">
        <v>34</v>
      </c>
    </row>
    <row r="36" spans="2:30" hidden="1" x14ac:dyDescent="0.3">
      <c r="B36" s="48" t="str">
        <f t="shared" ref="B36:B38" si="25">IF($N$2="FR",P36,AD36)</f>
        <v>Investissement</v>
      </c>
      <c r="C36" s="49"/>
      <c r="D36" s="28"/>
      <c r="E36" s="28"/>
      <c r="F36" s="28"/>
      <c r="G36" s="28"/>
      <c r="H36" s="28"/>
      <c r="I36" s="28"/>
      <c r="J36" s="18">
        <f t="shared" si="10"/>
        <v>0</v>
      </c>
      <c r="K36" s="43">
        <f t="shared" si="11"/>
        <v>0</v>
      </c>
      <c r="L36" s="18">
        <f t="shared" ref="L36:L38" si="26">MAX(10000,(D36*M36))</f>
        <v>10000</v>
      </c>
      <c r="M36" s="19">
        <v>0.3</v>
      </c>
      <c r="N36" s="34">
        <f t="shared" si="14"/>
        <v>0</v>
      </c>
      <c r="P36" t="s">
        <v>35</v>
      </c>
      <c r="AD36" t="s">
        <v>36</v>
      </c>
    </row>
    <row r="37" spans="2:30" hidden="1" x14ac:dyDescent="0.3">
      <c r="B37" s="48" t="str">
        <f t="shared" si="25"/>
        <v>Fonctionnement</v>
      </c>
      <c r="C37" s="49"/>
      <c r="D37" s="28"/>
      <c r="E37" s="28"/>
      <c r="F37" s="28"/>
      <c r="G37" s="28"/>
      <c r="H37" s="28"/>
      <c r="I37" s="28"/>
      <c r="J37" s="18">
        <f t="shared" si="10"/>
        <v>0</v>
      </c>
      <c r="K37" s="43">
        <f t="shared" si="11"/>
        <v>0</v>
      </c>
      <c r="L37" s="18">
        <f t="shared" si="26"/>
        <v>10000</v>
      </c>
      <c r="M37" s="19">
        <v>0.3</v>
      </c>
      <c r="N37" s="34">
        <f t="shared" si="14"/>
        <v>0</v>
      </c>
      <c r="P37" t="s">
        <v>37</v>
      </c>
      <c r="AD37" t="s">
        <v>38</v>
      </c>
    </row>
    <row r="38" spans="2:30" hidden="1" x14ac:dyDescent="0.3">
      <c r="B38" s="48" t="str">
        <f t="shared" si="25"/>
        <v>Personnel</v>
      </c>
      <c r="C38" s="49"/>
      <c r="D38" s="28"/>
      <c r="E38" s="28"/>
      <c r="F38" s="28"/>
      <c r="G38" s="28"/>
      <c r="H38" s="28"/>
      <c r="I38" s="28"/>
      <c r="J38" s="18">
        <f t="shared" si="10"/>
        <v>0</v>
      </c>
      <c r="K38" s="43">
        <f t="shared" si="11"/>
        <v>0</v>
      </c>
      <c r="L38" s="18">
        <f t="shared" si="26"/>
        <v>10000</v>
      </c>
      <c r="M38" s="19">
        <v>0.3</v>
      </c>
      <c r="N38" s="34">
        <f t="shared" si="14"/>
        <v>0</v>
      </c>
      <c r="P38" t="s">
        <v>39</v>
      </c>
      <c r="AD38" t="s">
        <v>40</v>
      </c>
    </row>
    <row r="39" spans="2:30" hidden="1" x14ac:dyDescent="0.3">
      <c r="B39" s="14" t="str">
        <f t="shared" si="4"/>
        <v>Outcome</v>
      </c>
      <c r="C39" s="32"/>
      <c r="D39" s="11">
        <f t="shared" ref="D39:I39" si="27">SUM(D40+D41+D42)</f>
        <v>0</v>
      </c>
      <c r="E39" s="11">
        <f t="shared" si="27"/>
        <v>0</v>
      </c>
      <c r="F39" s="11">
        <f t="shared" si="27"/>
        <v>0</v>
      </c>
      <c r="G39" s="11">
        <f t="shared" si="27"/>
        <v>0</v>
      </c>
      <c r="H39" s="11">
        <f t="shared" si="27"/>
        <v>0</v>
      </c>
      <c r="I39" s="11">
        <f t="shared" si="27"/>
        <v>0</v>
      </c>
      <c r="J39" s="11">
        <f t="shared" si="10"/>
        <v>0</v>
      </c>
      <c r="K39" s="45">
        <f>J39</f>
        <v>0</v>
      </c>
      <c r="L39" s="11">
        <f>D39*M39</f>
        <v>0</v>
      </c>
      <c r="M39" s="12">
        <v>-1</v>
      </c>
      <c r="N39" s="33">
        <f t="shared" si="14"/>
        <v>0</v>
      </c>
      <c r="P39" t="s">
        <v>34</v>
      </c>
      <c r="AD39" t="s">
        <v>34</v>
      </c>
    </row>
    <row r="40" spans="2:30" hidden="1" x14ac:dyDescent="0.3">
      <c r="B40" s="48" t="str">
        <f t="shared" ref="B40:B42" si="28">IF($N$2="FR",P40,AD40)</f>
        <v>Investissement</v>
      </c>
      <c r="C40" s="49"/>
      <c r="D40" s="28"/>
      <c r="E40" s="28"/>
      <c r="F40" s="28"/>
      <c r="G40" s="28"/>
      <c r="H40" s="28"/>
      <c r="I40" s="28"/>
      <c r="J40" s="18">
        <f t="shared" si="10"/>
        <v>0</v>
      </c>
      <c r="K40" s="43">
        <f t="shared" si="11"/>
        <v>0</v>
      </c>
      <c r="L40" s="18">
        <f t="shared" ref="L40:L42" si="29">MAX(10000,(D40*M40))</f>
        <v>10000</v>
      </c>
      <c r="M40" s="19">
        <v>0.3</v>
      </c>
      <c r="N40" s="34">
        <f t="shared" si="14"/>
        <v>0</v>
      </c>
      <c r="P40" t="s">
        <v>35</v>
      </c>
      <c r="AD40" t="s">
        <v>36</v>
      </c>
    </row>
    <row r="41" spans="2:30" hidden="1" x14ac:dyDescent="0.3">
      <c r="B41" s="48" t="str">
        <f t="shared" si="28"/>
        <v>Fonctionnement</v>
      </c>
      <c r="C41" s="49"/>
      <c r="D41" s="28"/>
      <c r="E41" s="28"/>
      <c r="F41" s="28"/>
      <c r="G41" s="28"/>
      <c r="H41" s="28"/>
      <c r="I41" s="28"/>
      <c r="J41" s="18">
        <f t="shared" si="10"/>
        <v>0</v>
      </c>
      <c r="K41" s="43">
        <f t="shared" si="11"/>
        <v>0</v>
      </c>
      <c r="L41" s="18">
        <f t="shared" si="29"/>
        <v>10000</v>
      </c>
      <c r="M41" s="19">
        <v>0.3</v>
      </c>
      <c r="N41" s="34">
        <f t="shared" si="14"/>
        <v>0</v>
      </c>
      <c r="P41" t="s">
        <v>37</v>
      </c>
      <c r="AD41" t="s">
        <v>38</v>
      </c>
    </row>
    <row r="42" spans="2:30" ht="15" hidden="1" thickBot="1" x14ac:dyDescent="0.35">
      <c r="B42" s="50" t="str">
        <f t="shared" si="28"/>
        <v>Personnel</v>
      </c>
      <c r="C42" s="51"/>
      <c r="D42" s="29"/>
      <c r="E42" s="29"/>
      <c r="F42" s="29"/>
      <c r="G42" s="29"/>
      <c r="H42" s="29"/>
      <c r="I42" s="29"/>
      <c r="J42" s="20">
        <f t="shared" si="10"/>
        <v>0</v>
      </c>
      <c r="K42" s="43">
        <f t="shared" si="11"/>
        <v>0</v>
      </c>
      <c r="L42" s="20">
        <f t="shared" si="29"/>
        <v>10000</v>
      </c>
      <c r="M42" s="21">
        <v>0.3</v>
      </c>
      <c r="N42" s="34">
        <f t="shared" si="14"/>
        <v>0</v>
      </c>
      <c r="P42" t="s">
        <v>39</v>
      </c>
      <c r="AD42" t="s">
        <v>40</v>
      </c>
    </row>
    <row r="43" spans="2:30" ht="15" thickBot="1" x14ac:dyDescent="0.35">
      <c r="B43" s="80" t="str">
        <f t="shared" si="4"/>
        <v>COÛTS DE GESTION</v>
      </c>
      <c r="C43" s="81"/>
      <c r="D43" s="8">
        <f t="shared" ref="D43:I43" si="30">SUM(D44+D45+D46)</f>
        <v>117123.69</v>
      </c>
      <c r="E43" s="8">
        <f t="shared" si="30"/>
        <v>0</v>
      </c>
      <c r="F43" s="8">
        <f t="shared" si="30"/>
        <v>26257.96</v>
      </c>
      <c r="G43" s="8">
        <f t="shared" si="30"/>
        <v>0</v>
      </c>
      <c r="H43" s="8">
        <f t="shared" si="30"/>
        <v>0</v>
      </c>
      <c r="I43" s="8">
        <f t="shared" si="30"/>
        <v>0</v>
      </c>
      <c r="J43" s="8">
        <f t="shared" si="10"/>
        <v>26257.96</v>
      </c>
      <c r="K43" s="42">
        <f>ABS(J43)</f>
        <v>26257.96</v>
      </c>
      <c r="L43" s="8">
        <v>0</v>
      </c>
      <c r="M43" s="9">
        <v>0</v>
      </c>
      <c r="N43" s="10">
        <f t="shared" si="14"/>
        <v>143381.65</v>
      </c>
      <c r="P43" t="s">
        <v>43</v>
      </c>
      <c r="AD43" t="s">
        <v>44</v>
      </c>
    </row>
    <row r="44" spans="2:30" x14ac:dyDescent="0.3">
      <c r="B44" s="82" t="str">
        <f t="shared" si="4"/>
        <v>Personnel</v>
      </c>
      <c r="C44" s="83"/>
      <c r="D44" s="30">
        <v>41000</v>
      </c>
      <c r="E44" s="30"/>
      <c r="F44" s="30">
        <f>61000-D44</f>
        <v>20000</v>
      </c>
      <c r="G44" s="30"/>
      <c r="H44" s="30"/>
      <c r="I44" s="30"/>
      <c r="J44" s="22">
        <f t="shared" si="10"/>
        <v>20000</v>
      </c>
      <c r="K44" s="43">
        <f t="shared" si="11"/>
        <v>20000</v>
      </c>
      <c r="L44" s="22">
        <f t="shared" ref="L44:L46" si="31">MAX(10000,(D44*M44))</f>
        <v>12300</v>
      </c>
      <c r="M44" s="23">
        <v>0.3</v>
      </c>
      <c r="N44" s="34">
        <f t="shared" si="14"/>
        <v>61000</v>
      </c>
      <c r="P44" t="s">
        <v>39</v>
      </c>
      <c r="AD44" t="s">
        <v>40</v>
      </c>
    </row>
    <row r="45" spans="2:30" x14ac:dyDescent="0.3">
      <c r="B45" s="48" t="str">
        <f t="shared" si="4"/>
        <v>Evaluation &amp; Audit</v>
      </c>
      <c r="C45" s="49"/>
      <c r="D45" s="28">
        <v>42350</v>
      </c>
      <c r="E45" s="28"/>
      <c r="F45" s="28">
        <f>42868.9-D45</f>
        <v>518.90000000000146</v>
      </c>
      <c r="G45" s="28"/>
      <c r="H45" s="28"/>
      <c r="I45" s="28"/>
      <c r="J45" s="18">
        <f t="shared" si="10"/>
        <v>518.90000000000146</v>
      </c>
      <c r="K45" s="43">
        <f t="shared" si="11"/>
        <v>518.90000000000146</v>
      </c>
      <c r="L45" s="18">
        <f t="shared" si="31"/>
        <v>12705</v>
      </c>
      <c r="M45" s="19">
        <v>0.3</v>
      </c>
      <c r="N45" s="34">
        <f t="shared" si="14"/>
        <v>42868.9</v>
      </c>
      <c r="P45" t="s">
        <v>45</v>
      </c>
      <c r="AD45" t="s">
        <v>46</v>
      </c>
    </row>
    <row r="46" spans="2:30" x14ac:dyDescent="0.3">
      <c r="B46" s="50" t="str">
        <f t="shared" si="4"/>
        <v>Autres coûts de gestion</v>
      </c>
      <c r="C46" s="51"/>
      <c r="D46" s="29">
        <v>33773.69</v>
      </c>
      <c r="E46" s="29"/>
      <c r="F46" s="29">
        <f>39512.75-D46</f>
        <v>5739.0599999999977</v>
      </c>
      <c r="G46" s="29"/>
      <c r="H46" s="29"/>
      <c r="I46" s="29"/>
      <c r="J46" s="20">
        <f t="shared" si="10"/>
        <v>5739.0599999999977</v>
      </c>
      <c r="K46" s="43">
        <f t="shared" si="11"/>
        <v>5739.0599999999977</v>
      </c>
      <c r="L46" s="20">
        <f t="shared" si="31"/>
        <v>10132.107</v>
      </c>
      <c r="M46" s="21">
        <v>0.3</v>
      </c>
      <c r="N46" s="34">
        <f t="shared" si="14"/>
        <v>39512.75</v>
      </c>
      <c r="P46" t="s">
        <v>47</v>
      </c>
      <c r="AD46" t="s">
        <v>48</v>
      </c>
    </row>
    <row r="47" spans="2:30" ht="15" hidden="1" thickBot="1" x14ac:dyDescent="0.35">
      <c r="B47" s="80" t="str">
        <f t="shared" si="4"/>
        <v>COÛTS D'ADMINISTRATION</v>
      </c>
      <c r="C47" s="81"/>
      <c r="D47" s="8">
        <f t="shared" ref="D47:I47" si="32">SUM(D48+D49+D50)</f>
        <v>0</v>
      </c>
      <c r="E47" s="8">
        <f t="shared" si="32"/>
        <v>0</v>
      </c>
      <c r="F47" s="8">
        <f t="shared" si="32"/>
        <v>0</v>
      </c>
      <c r="G47" s="8">
        <f t="shared" si="32"/>
        <v>0</v>
      </c>
      <c r="H47" s="8">
        <f t="shared" si="32"/>
        <v>0</v>
      </c>
      <c r="I47" s="8">
        <f t="shared" si="32"/>
        <v>0</v>
      </c>
      <c r="J47" s="8">
        <f t="shared" si="10"/>
        <v>0</v>
      </c>
      <c r="K47" s="42">
        <f>ABS(J47)</f>
        <v>0</v>
      </c>
      <c r="L47" s="8">
        <v>0</v>
      </c>
      <c r="M47" s="9">
        <v>0</v>
      </c>
      <c r="N47" s="10">
        <f t="shared" si="14"/>
        <v>0</v>
      </c>
      <c r="P47" t="s">
        <v>49</v>
      </c>
      <c r="AD47" t="s">
        <v>50</v>
      </c>
    </row>
    <row r="48" spans="2:30" hidden="1" x14ac:dyDescent="0.3">
      <c r="B48" s="82" t="str">
        <f t="shared" si="4"/>
        <v>Investissement</v>
      </c>
      <c r="C48" s="83"/>
      <c r="D48" s="30"/>
      <c r="E48" s="30"/>
      <c r="F48" s="30"/>
      <c r="G48" s="30"/>
      <c r="H48" s="30"/>
      <c r="I48" s="30"/>
      <c r="J48" s="22">
        <f t="shared" si="10"/>
        <v>0</v>
      </c>
      <c r="K48" s="43">
        <f t="shared" si="11"/>
        <v>0</v>
      </c>
      <c r="L48" s="22">
        <f t="shared" ref="L48:L50" si="33">MAX(10000,(D48*M48))</f>
        <v>10000</v>
      </c>
      <c r="M48" s="23">
        <v>0.3</v>
      </c>
      <c r="N48" s="35">
        <f t="shared" si="14"/>
        <v>0</v>
      </c>
      <c r="P48" t="s">
        <v>35</v>
      </c>
      <c r="AD48" t="s">
        <v>36</v>
      </c>
    </row>
    <row r="49" spans="2:30" hidden="1" x14ac:dyDescent="0.3">
      <c r="B49" s="48" t="str">
        <f t="shared" si="4"/>
        <v>Fonctionnement</v>
      </c>
      <c r="C49" s="49"/>
      <c r="D49" s="28"/>
      <c r="E49" s="28"/>
      <c r="F49" s="28"/>
      <c r="G49" s="28"/>
      <c r="H49" s="28"/>
      <c r="I49" s="28"/>
      <c r="J49" s="18">
        <f t="shared" si="10"/>
        <v>0</v>
      </c>
      <c r="K49" s="43">
        <f t="shared" si="11"/>
        <v>0</v>
      </c>
      <c r="L49" s="18">
        <f t="shared" si="33"/>
        <v>10000</v>
      </c>
      <c r="M49" s="19">
        <v>0.3</v>
      </c>
      <c r="N49" s="34">
        <f t="shared" si="14"/>
        <v>0</v>
      </c>
      <c r="P49" t="s">
        <v>37</v>
      </c>
      <c r="AD49" t="s">
        <v>38</v>
      </c>
    </row>
    <row r="50" spans="2:30" ht="15" hidden="1" thickBot="1" x14ac:dyDescent="0.35">
      <c r="B50" s="78" t="str">
        <f t="shared" si="4"/>
        <v>Personnel</v>
      </c>
      <c r="C50" s="79"/>
      <c r="D50" s="31"/>
      <c r="E50" s="31"/>
      <c r="F50" s="31"/>
      <c r="G50" s="31"/>
      <c r="H50" s="31"/>
      <c r="I50" s="31"/>
      <c r="J50" s="24">
        <f t="shared" si="10"/>
        <v>0</v>
      </c>
      <c r="K50" s="43">
        <f t="shared" si="11"/>
        <v>0</v>
      </c>
      <c r="L50" s="24">
        <f t="shared" si="33"/>
        <v>10000</v>
      </c>
      <c r="M50" s="25">
        <v>0.3</v>
      </c>
      <c r="N50" s="36">
        <f t="shared" si="14"/>
        <v>0</v>
      </c>
      <c r="P50" t="s">
        <v>39</v>
      </c>
      <c r="AD50" t="s">
        <v>40</v>
      </c>
    </row>
    <row r="51" spans="2:30" ht="4.95" customHeight="1" thickBot="1" x14ac:dyDescent="0.35"/>
    <row r="52" spans="2:30" ht="15" thickBot="1" x14ac:dyDescent="0.35">
      <c r="B52" s="91" t="s">
        <v>55</v>
      </c>
      <c r="C52" s="92"/>
      <c r="D52" s="93">
        <f>D14+D43</f>
        <v>965548.87000000011</v>
      </c>
      <c r="E52" s="93">
        <f t="shared" ref="E52:I52" si="34">E14+E43</f>
        <v>0</v>
      </c>
      <c r="F52" s="93">
        <f t="shared" si="34"/>
        <v>56890.559999999947</v>
      </c>
      <c r="G52" s="93">
        <f t="shared" si="34"/>
        <v>0</v>
      </c>
      <c r="H52" s="93">
        <f t="shared" si="34"/>
        <v>0</v>
      </c>
      <c r="I52" s="93">
        <f t="shared" si="34"/>
        <v>0</v>
      </c>
      <c r="J52" s="93">
        <f t="shared" ref="J52" si="35">SUM(E52+F52+G52+H52+I52)</f>
        <v>56890.559999999947</v>
      </c>
      <c r="K52" s="42">
        <f>ABS(J52)</f>
        <v>56890.559999999947</v>
      </c>
      <c r="L52" s="93">
        <v>0</v>
      </c>
      <c r="M52" s="94">
        <v>0</v>
      </c>
      <c r="N52" s="95">
        <f t="shared" ref="N52" si="36">D52+J52</f>
        <v>1022439.43</v>
      </c>
      <c r="P52" t="s">
        <v>43</v>
      </c>
      <c r="AD52" t="s">
        <v>44</v>
      </c>
    </row>
    <row r="53" spans="2:30" ht="4.95" customHeight="1" thickBot="1" x14ac:dyDescent="0.35"/>
    <row r="54" spans="2:30" ht="15" thickBot="1" x14ac:dyDescent="0.35">
      <c r="B54" s="80" t="s">
        <v>56</v>
      </c>
      <c r="C54" s="81"/>
      <c r="D54" s="96">
        <v>67588.418000000005</v>
      </c>
      <c r="E54" s="96">
        <f t="shared" ref="E54:I54" si="37">SUM(E55+E58+E59)</f>
        <v>0</v>
      </c>
      <c r="F54" s="96">
        <f>71569.908-D54</f>
        <v>3981.4899999999907</v>
      </c>
      <c r="G54" s="96">
        <f t="shared" si="37"/>
        <v>0</v>
      </c>
      <c r="H54" s="96">
        <f t="shared" si="37"/>
        <v>0</v>
      </c>
      <c r="I54" s="96">
        <f t="shared" si="37"/>
        <v>0</v>
      </c>
      <c r="J54" s="8">
        <f t="shared" ref="J54" si="38">SUM(E54+F54+G54+H54+I54)</f>
        <v>3981.4899999999907</v>
      </c>
      <c r="K54" s="42">
        <f>ABS(J54)</f>
        <v>3981.4899999999907</v>
      </c>
      <c r="L54" s="8">
        <v>0</v>
      </c>
      <c r="M54" s="9">
        <v>0</v>
      </c>
      <c r="N54" s="10">
        <f t="shared" ref="N54" si="39">D54+J54</f>
        <v>71569.907999999996</v>
      </c>
      <c r="P54" t="s">
        <v>43</v>
      </c>
      <c r="AD54" t="s">
        <v>44</v>
      </c>
    </row>
    <row r="55" spans="2:30" ht="4.95" customHeight="1" thickBot="1" x14ac:dyDescent="0.35"/>
    <row r="56" spans="2:30" ht="15" thickBot="1" x14ac:dyDescent="0.35">
      <c r="B56" s="91" t="s">
        <v>57</v>
      </c>
      <c r="C56" s="92"/>
      <c r="D56" s="93">
        <f>D52+D54</f>
        <v>1033137.2880000002</v>
      </c>
      <c r="E56" s="93">
        <f t="shared" ref="E56:I56" si="40">E52+E54</f>
        <v>0</v>
      </c>
      <c r="F56" s="93">
        <f t="shared" si="40"/>
        <v>60872.049999999937</v>
      </c>
      <c r="G56" s="93">
        <f t="shared" si="40"/>
        <v>0</v>
      </c>
      <c r="H56" s="93">
        <f t="shared" si="40"/>
        <v>0</v>
      </c>
      <c r="I56" s="93">
        <f t="shared" si="40"/>
        <v>0</v>
      </c>
      <c r="J56" s="93">
        <f t="shared" ref="J56" si="41">SUM(E56+F56+G56+H56+I56)</f>
        <v>60872.049999999937</v>
      </c>
      <c r="K56" s="42">
        <f>ABS(J56)</f>
        <v>60872.049999999937</v>
      </c>
      <c r="L56" s="93">
        <v>0</v>
      </c>
      <c r="M56" s="94">
        <v>0</v>
      </c>
      <c r="N56" s="95">
        <f t="shared" ref="N56" si="42">D56+J56</f>
        <v>1094009.3380000002</v>
      </c>
      <c r="P56" t="s">
        <v>43</v>
      </c>
      <c r="AD56" t="s">
        <v>44</v>
      </c>
    </row>
    <row r="57" spans="2:30" ht="4.95" customHeight="1" thickBot="1" x14ac:dyDescent="0.35"/>
    <row r="58" spans="2:30" ht="15" thickBot="1" x14ac:dyDescent="0.35">
      <c r="B58" s="80" t="s">
        <v>58</v>
      </c>
      <c r="C58" s="81"/>
      <c r="D58" s="96">
        <f>D52*0.8+D54</f>
        <v>840027.5140000002</v>
      </c>
      <c r="E58" s="96"/>
      <c r="F58" s="96">
        <f t="shared" ref="F58" si="43">F52*0.8+F54</f>
        <v>49493.937999999951</v>
      </c>
      <c r="G58" s="96"/>
      <c r="H58" s="96"/>
      <c r="I58" s="96"/>
      <c r="J58" s="8">
        <f t="shared" ref="J58" si="44">SUM(E58+F58+G58+H58+I58)</f>
        <v>49493.937999999951</v>
      </c>
      <c r="K58" s="42">
        <f>ABS(J58)</f>
        <v>49493.937999999951</v>
      </c>
      <c r="L58" s="8">
        <v>0</v>
      </c>
      <c r="M58" s="9">
        <v>0</v>
      </c>
      <c r="N58" s="10">
        <f t="shared" ref="N58" si="45">D58+J58</f>
        <v>889521.45200000016</v>
      </c>
      <c r="P58" t="s">
        <v>43</v>
      </c>
      <c r="AD58" t="s">
        <v>44</v>
      </c>
    </row>
    <row r="59" spans="2:30" x14ac:dyDescent="0.3"/>
  </sheetData>
  <sheetProtection sheet="1" objects="1" scenarios="1" formatCells="0"/>
  <mergeCells count="49">
    <mergeCell ref="B52:C52"/>
    <mergeCell ref="B54:C54"/>
    <mergeCell ref="B56:C56"/>
    <mergeCell ref="B58:C58"/>
    <mergeCell ref="B49:C49"/>
    <mergeCell ref="B10:N10"/>
    <mergeCell ref="B32:C32"/>
    <mergeCell ref="B33:C33"/>
    <mergeCell ref="B36:C36"/>
    <mergeCell ref="B37:C37"/>
    <mergeCell ref="M12:M13"/>
    <mergeCell ref="N12:N13"/>
    <mergeCell ref="J12:K13"/>
    <mergeCell ref="B14:C14"/>
    <mergeCell ref="B12:C13"/>
    <mergeCell ref="D12:D13"/>
    <mergeCell ref="E12:I12"/>
    <mergeCell ref="B40:C40"/>
    <mergeCell ref="B47:C47"/>
    <mergeCell ref="B48:C48"/>
    <mergeCell ref="B50:C50"/>
    <mergeCell ref="B17:C17"/>
    <mergeCell ref="B18:C18"/>
    <mergeCell ref="B19:C19"/>
    <mergeCell ref="B22:C22"/>
    <mergeCell ref="B23:C23"/>
    <mergeCell ref="B24:C24"/>
    <mergeCell ref="B43:C43"/>
    <mergeCell ref="B26:C26"/>
    <mergeCell ref="B27:C27"/>
    <mergeCell ref="B28:C28"/>
    <mergeCell ref="B31:C31"/>
    <mergeCell ref="B38:C38"/>
    <mergeCell ref="B44:C44"/>
    <mergeCell ref="B45:C45"/>
    <mergeCell ref="B46:C46"/>
    <mergeCell ref="L12:L13"/>
    <mergeCell ref="B41:C41"/>
    <mergeCell ref="B42:C42"/>
    <mergeCell ref="B2:L2"/>
    <mergeCell ref="B5:E5"/>
    <mergeCell ref="B6:E6"/>
    <mergeCell ref="B7:E7"/>
    <mergeCell ref="B8:E8"/>
    <mergeCell ref="B4:N4"/>
    <mergeCell ref="F5:N5"/>
    <mergeCell ref="F6:N6"/>
    <mergeCell ref="F7:N7"/>
    <mergeCell ref="F8:N8"/>
  </mergeCells>
  <conditionalFormatting sqref="K14">
    <cfRule type="cellIs" dxfId="15" priority="39" operator="notEqual">
      <formula>0</formula>
    </cfRule>
  </conditionalFormatting>
  <conditionalFormatting sqref="K15:K28">
    <cfRule type="cellIs" dxfId="14" priority="26" operator="greaterThan">
      <formula>L15</formula>
    </cfRule>
  </conditionalFormatting>
  <conditionalFormatting sqref="K29:K30">
    <cfRule type="cellIs" dxfId="13" priority="8" operator="greaterThan">
      <formula>0</formula>
    </cfRule>
  </conditionalFormatting>
  <conditionalFormatting sqref="K31:K32">
    <cfRule type="cellIs" dxfId="12" priority="14" operator="greaterThan">
      <formula>L31</formula>
    </cfRule>
  </conditionalFormatting>
  <conditionalFormatting sqref="K34:K35">
    <cfRule type="cellIs" dxfId="11" priority="6" operator="greaterThan">
      <formula>0</formula>
    </cfRule>
  </conditionalFormatting>
  <conditionalFormatting sqref="K36:K37">
    <cfRule type="cellIs" dxfId="10" priority="16" operator="greaterThan">
      <formula>L36</formula>
    </cfRule>
  </conditionalFormatting>
  <conditionalFormatting sqref="K39">
    <cfRule type="cellIs" dxfId="9" priority="5" operator="greaterThan">
      <formula>0</formula>
    </cfRule>
  </conditionalFormatting>
  <conditionalFormatting sqref="K40:K41">
    <cfRule type="cellIs" dxfId="8" priority="18" operator="greaterThan">
      <formula>L40</formula>
    </cfRule>
  </conditionalFormatting>
  <conditionalFormatting sqref="K43">
    <cfRule type="cellIs" dxfId="7" priority="38" operator="notEqual">
      <formula>0</formula>
    </cfRule>
  </conditionalFormatting>
  <conditionalFormatting sqref="K44:K46">
    <cfRule type="cellIs" dxfId="6" priority="23" operator="greaterThan">
      <formula>L44</formula>
    </cfRule>
  </conditionalFormatting>
  <conditionalFormatting sqref="K47">
    <cfRule type="cellIs" dxfId="5" priority="37" operator="notEqual">
      <formula>0</formula>
    </cfRule>
  </conditionalFormatting>
  <conditionalFormatting sqref="K48:K50">
    <cfRule type="cellIs" dxfId="4" priority="20" operator="greaterThan">
      <formula>L48</formula>
    </cfRule>
  </conditionalFormatting>
  <conditionalFormatting sqref="K52">
    <cfRule type="cellIs" dxfId="3" priority="4" operator="notEqual">
      <formula>0</formula>
    </cfRule>
  </conditionalFormatting>
  <conditionalFormatting sqref="K54">
    <cfRule type="cellIs" dxfId="2" priority="2" operator="notEqual">
      <formula>0</formula>
    </cfRule>
  </conditionalFormatting>
  <conditionalFormatting sqref="K56">
    <cfRule type="cellIs" dxfId="1" priority="3" operator="notEqual">
      <formula>0</formula>
    </cfRule>
  </conditionalFormatting>
  <conditionalFormatting sqref="K58">
    <cfRule type="cellIs" dxfId="0" priority="1" operator="notEqual">
      <formula>0</formula>
    </cfRule>
  </conditionalFormatting>
  <dataValidations count="1">
    <dataValidation type="list" allowBlank="1" showInputMessage="1" showErrorMessage="1" sqref="N2" xr:uid="{96CCA3F8-9728-4BCF-A491-7799E93206B1}">
      <formula1>$AB$2:$AB$3</formula1>
    </dataValidation>
  </dataValidations>
  <pageMargins left="0.25" right="0.25" top="0.75" bottom="0.75" header="0.3" footer="0.3"/>
  <pageSetup paperSize="9" scale="64" orientation="landscape" r:id="rId1"/>
  <ignoredErrors>
    <ignoredError sqref="L39 K29:L29 K30:K3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678F19F539CE49847DE9E3B62879E7" ma:contentTypeVersion="17" ma:contentTypeDescription="Crée un document." ma:contentTypeScope="" ma:versionID="58c7d6fe2ca6bcd8bc00c52530849719">
  <xsd:schema xmlns:xsd="http://www.w3.org/2001/XMLSchema" xmlns:xs="http://www.w3.org/2001/XMLSchema" xmlns:p="http://schemas.microsoft.com/office/2006/metadata/properties" xmlns:ns2="3bccc5ac-3c19-4df1-a560-280e404d7c72" xmlns:ns3="fc7ef976-d59a-400c-84b8-b2038e32bcb1" targetNamespace="http://schemas.microsoft.com/office/2006/metadata/properties" ma:root="true" ma:fieldsID="f8f630e2898381d63e17e6a8c38709d0" ns2:_="" ns3:_="">
    <xsd:import namespace="3bccc5ac-3c19-4df1-a560-280e404d7c72"/>
    <xsd:import namespace="fc7ef976-d59a-400c-84b8-b2038e32bc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ossi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cc5ac-3c19-4df1-a560-280e404d7c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d86a4946-fde9-45ac-a50c-34801fe163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ossier" ma:index="24" nillable="true" ma:displayName="Dossier" ma:description="Dossier" ma:internalName="Dossi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ef976-d59a-400c-84b8-b2038e32bcb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814547-a297-4d95-b3f7-58b630e6066c}" ma:internalName="TaxCatchAll" ma:showField="CatchAllData" ma:web="fc7ef976-d59a-400c-84b8-b2038e32bc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ccc5ac-3c19-4df1-a560-280e404d7c72">
      <Terms xmlns="http://schemas.microsoft.com/office/infopath/2007/PartnerControls"/>
    </lcf76f155ced4ddcb4097134ff3c332f>
    <TaxCatchAll xmlns="fc7ef976-d59a-400c-84b8-b2038e32bcb1" xsi:nil="true"/>
    <Dossier xmlns="3bccc5ac-3c19-4df1-a560-280e404d7c72" xsi:nil="true"/>
  </documentManagement>
</p:properties>
</file>

<file path=customXml/itemProps1.xml><?xml version="1.0" encoding="utf-8"?>
<ds:datastoreItem xmlns:ds="http://schemas.openxmlformats.org/officeDocument/2006/customXml" ds:itemID="{58165179-C0DA-4F93-806D-E03C4296DE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ccc5ac-3c19-4df1-a560-280e404d7c72"/>
    <ds:schemaRef ds:uri="fc7ef976-d59a-400c-84b8-b2038e32bc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A31A8B-7322-4429-8A04-4D13C24924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F21214-5BB2-4004-A7BE-3A4E3ACBF36B}">
  <ds:schemaRefs>
    <ds:schemaRef ds:uri="http://schemas.microsoft.com/office/2006/metadata/properties"/>
    <ds:schemaRef ds:uri="http://schemas.microsoft.com/office/infopath/2007/PartnerControls"/>
    <ds:schemaRef ds:uri="c0b8f84b-33fb-4643-8af1-1074bbe4fa9e"/>
    <ds:schemaRef ds:uri="3b75fe59-8faf-4761-93b6-b56a35a79251"/>
    <ds:schemaRef ds:uri="3bccc5ac-3c19-4df1-a560-280e404d7c72"/>
    <ds:schemaRef ds:uri="fc7ef976-d59a-400c-84b8-b2038e32bc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SAB_OBA</vt:lpstr>
      <vt:lpstr>SAB_OBA!Zone_d_impression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Hove Aubry - D3.3</dc:creator>
  <cp:keywords/>
  <dc:description/>
  <cp:lastModifiedBy>Van Hove Aubry - DGeo.0</cp:lastModifiedBy>
  <cp:revision/>
  <dcterms:created xsi:type="dcterms:W3CDTF">2022-07-18T11:41:40Z</dcterms:created>
  <dcterms:modified xsi:type="dcterms:W3CDTF">2023-10-27T13:41:46Z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dc1db8-2f64-468c-a02a-c7d04ea19826_Enabled">
    <vt:lpwstr>true</vt:lpwstr>
  </property>
  <property fmtid="{D5CDD505-2E9C-101B-9397-08002B2CF9AE}" pid="3" name="MSIP_Label_dddc1db8-2f64-468c-a02a-c7d04ea19826_SetDate">
    <vt:lpwstr>2022-07-18T14:25:52Z</vt:lpwstr>
  </property>
  <property fmtid="{D5CDD505-2E9C-101B-9397-08002B2CF9AE}" pid="4" name="MSIP_Label_dddc1db8-2f64-468c-a02a-c7d04ea19826_Method">
    <vt:lpwstr>Privileged</vt:lpwstr>
  </property>
  <property fmtid="{D5CDD505-2E9C-101B-9397-08002B2CF9AE}" pid="5" name="MSIP_Label_dddc1db8-2f64-468c-a02a-c7d04ea19826_Name">
    <vt:lpwstr>Non classifié - Niet geclassificeerd</vt:lpwstr>
  </property>
  <property fmtid="{D5CDD505-2E9C-101B-9397-08002B2CF9AE}" pid="6" name="MSIP_Label_dddc1db8-2f64-468c-a02a-c7d04ea19826_SiteId">
    <vt:lpwstr>80153b30-e434-429b-b41c-0d47f9deec42</vt:lpwstr>
  </property>
  <property fmtid="{D5CDD505-2E9C-101B-9397-08002B2CF9AE}" pid="7" name="MSIP_Label_dddc1db8-2f64-468c-a02a-c7d04ea19826_ActionId">
    <vt:lpwstr>4e2781b7-5481-4904-8c61-69b22d63c2a8</vt:lpwstr>
  </property>
  <property fmtid="{D5CDD505-2E9C-101B-9397-08002B2CF9AE}" pid="8" name="MSIP_Label_dddc1db8-2f64-468c-a02a-c7d04ea19826_ContentBits">
    <vt:lpwstr>0</vt:lpwstr>
  </property>
  <property fmtid="{D5CDD505-2E9C-101B-9397-08002B2CF9AE}" pid="9" name="ContentTypeId">
    <vt:lpwstr>0x0101004B678F19F539CE49847DE9E3B62879E7</vt:lpwstr>
  </property>
  <property fmtid="{D5CDD505-2E9C-101B-9397-08002B2CF9AE}" pid="10" name="MediaServiceImageTags">
    <vt:lpwstr/>
  </property>
  <property fmtid="{D5CDD505-2E9C-101B-9397-08002B2CF9AE}" pid="11" name="ArchiveCode">
    <vt:lpwstr/>
  </property>
</Properties>
</file>