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filterPrivacy="1" autoCompressPictures="0"/>
  <xr:revisionPtr revIDLastSave="1" documentId="13_ncr:1_{90CD90FE-E4A4-4F86-91C7-23AFA8A30BBA}" xr6:coauthVersionLast="47" xr6:coauthVersionMax="47" xr10:uidLastSave="{4C47D426-6919-4272-B983-1FF95104FE60}"/>
  <bookViews>
    <workbookView showHorizontalScroll="0" showVerticalScroll="0" showSheetTabs="0" xWindow="-110" yWindow="-110" windowWidth="19420" windowHeight="10420" xr2:uid="{00000000-000D-0000-FFFF-FFFF00000000}"/>
  </bookViews>
  <sheets>
    <sheet name="template" sheetId="3" r:id="rId1"/>
  </sheets>
  <definedNames>
    <definedName name="_xlnm.Print_Area" localSheetId="0">template!$B$1:$G$48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3" l="1"/>
  <c r="H33" i="3"/>
  <c r="J33" i="3" s="1"/>
  <c r="J34" i="3" s="1"/>
  <c r="H22" i="3"/>
  <c r="J22" i="3" s="1"/>
  <c r="J23" i="3" s="1"/>
  <c r="K22" i="3"/>
  <c r="J37" i="3"/>
  <c r="I37" i="3"/>
  <c r="I16" i="3"/>
  <c r="I44" i="3"/>
  <c r="I43" i="3"/>
  <c r="J40" i="3"/>
  <c r="J41" i="3"/>
  <c r="J39" i="3"/>
  <c r="J25" i="3"/>
  <c r="I41" i="3"/>
  <c r="I40" i="3"/>
  <c r="I39" i="3"/>
  <c r="I25" i="3"/>
  <c r="I26" i="3"/>
  <c r="I27" i="3"/>
  <c r="K27" i="3" s="1"/>
  <c r="I28" i="3"/>
  <c r="K28" i="3" s="1"/>
  <c r="I29" i="3"/>
  <c r="K29" i="3" s="1"/>
  <c r="I30" i="3"/>
  <c r="I31" i="3"/>
  <c r="I32" i="3"/>
  <c r="I17" i="3"/>
  <c r="I18" i="3"/>
  <c r="I19" i="3"/>
  <c r="I20" i="3"/>
  <c r="I21" i="3"/>
  <c r="J21" i="3"/>
  <c r="J20" i="3"/>
  <c r="J19" i="3"/>
  <c r="J18" i="3"/>
  <c r="J17" i="3"/>
  <c r="J16" i="3"/>
  <c r="J43" i="3"/>
  <c r="J44" i="3"/>
  <c r="K30" i="3"/>
  <c r="J30" i="3"/>
  <c r="K31" i="3"/>
  <c r="K32" i="3"/>
  <c r="J26" i="3"/>
  <c r="J27" i="3"/>
  <c r="J28" i="3"/>
  <c r="J31" i="3"/>
  <c r="J32" i="3"/>
  <c r="J29" i="3"/>
  <c r="K21" i="3" l="1"/>
  <c r="K20" i="3"/>
  <c r="K19" i="3"/>
  <c r="K18" i="3"/>
  <c r="K17" i="3"/>
  <c r="K26" i="3"/>
  <c r="K25" i="3"/>
  <c r="K34" i="3" s="1"/>
  <c r="K39" i="3"/>
  <c r="K40" i="3"/>
  <c r="K41" i="3"/>
  <c r="K43" i="3"/>
  <c r="K44" i="3"/>
  <c r="K16" i="3"/>
  <c r="K37" i="3"/>
  <c r="J45" i="3"/>
  <c r="K23" i="3" l="1"/>
  <c r="K45" i="3"/>
  <c r="K46" i="3" l="1"/>
  <c r="J46" i="3"/>
  <c r="J47" i="3" s="1"/>
  <c r="K47" i="3" l="1"/>
  <c r="J48" i="3"/>
  <c r="K48" i="3"/>
  <c r="C10" i="3" s="1"/>
</calcChain>
</file>

<file path=xl/sharedStrings.xml><?xml version="1.0" encoding="utf-8"?>
<sst xmlns="http://schemas.openxmlformats.org/spreadsheetml/2006/main" count="76" uniqueCount="58">
  <si>
    <t>Project Title:</t>
  </si>
  <si>
    <t xml:space="preserve">SAFE AND DIGNIFIED LIVING CONDITIONS FOR CONFLICT-AFFECTED COMMUNITIES IN UKRAINE THROUGH INDIVIDUAL SHELTER SUPPORT 
 </t>
  </si>
  <si>
    <t>Implementing CO:</t>
  </si>
  <si>
    <t xml:space="preserve">Budget: </t>
  </si>
  <si>
    <t>Budget Currency:</t>
  </si>
  <si>
    <t>EUR</t>
  </si>
  <si>
    <t xml:space="preserve">Project Duration: </t>
  </si>
  <si>
    <t>12 months</t>
  </si>
  <si>
    <t>WBS</t>
  </si>
  <si>
    <t>Item</t>
  </si>
  <si>
    <t>Unit</t>
  </si>
  <si>
    <t>Nr of Units</t>
  </si>
  <si>
    <t>%</t>
  </si>
  <si>
    <t>No. of Months</t>
  </si>
  <si>
    <t>Unit Cost (USD)</t>
  </si>
  <si>
    <t>Unit Cost (EUR)</t>
  </si>
  <si>
    <t>Sub-total (USD)</t>
  </si>
  <si>
    <t>Sub-total (EUR)</t>
  </si>
  <si>
    <t>A. STAFF Costs</t>
  </si>
  <si>
    <t>A.1.1 IOM Ukraine International staff operations (incl. COM, DCoM, Senior Project Coordinator, etc.)</t>
  </si>
  <si>
    <t>Months</t>
  </si>
  <si>
    <t>A.1.2 IOM Ukraine International staff resource management (RMU, Supply Chain, etc.)</t>
  </si>
  <si>
    <t>A.1.3 IOM Ukraine international staff other (PLPD unit, Wellfare, Security, etc.)</t>
  </si>
  <si>
    <t xml:space="preserve">A.2.1 IOM Ukraine national staff operations </t>
  </si>
  <si>
    <t>A.2.2 IOM Ukraine national staff resource management (RMU; Supply chain)</t>
  </si>
  <si>
    <t>A.2.3 IOM Ukraine national staff other (PLPD unit, Security)</t>
  </si>
  <si>
    <t xml:space="preserve">A.2.4 CMS staff costs </t>
  </si>
  <si>
    <t xml:space="preserve">5%
</t>
  </si>
  <si>
    <t>Total Staff Costs (A):</t>
  </si>
  <si>
    <t>B. OFFICE Costs</t>
  </si>
  <si>
    <t>В.1.1 Offices Rent (incl. Field Hubs)</t>
  </si>
  <si>
    <t>В.1.2 Duty Travel (flights, fuel or car rental, DSA)</t>
  </si>
  <si>
    <t>B.1.3 Communication</t>
  </si>
  <si>
    <t>Month</t>
  </si>
  <si>
    <t>В.1.4 Vehicle Running Costs</t>
  </si>
  <si>
    <t>B.1.5 Office Furniture and Equipment (incl. Field Hubs)</t>
  </si>
  <si>
    <t>B.1.6 Office Supplies (incl. Field Hubs)</t>
  </si>
  <si>
    <t>В.1.7 Security costs (incl. Field Hubs)</t>
  </si>
  <si>
    <t>В.1.8 Other Office Costs (incl. Field Hubs)</t>
  </si>
  <si>
    <t>B.1.9 CMS office costs</t>
  </si>
  <si>
    <t>5
%</t>
  </si>
  <si>
    <t>Total Office Costs (B):</t>
  </si>
  <si>
    <t>C. OPERATIONAL Costs</t>
  </si>
  <si>
    <t xml:space="preserve">Output 1.1 Returnees and other conflict-affected communities have the tools and resources to repair their damaged homes </t>
  </si>
  <si>
    <t>C.1.1 Construction materials, tools &amp; equipment</t>
  </si>
  <si>
    <t xml:space="preserve"> Each </t>
  </si>
  <si>
    <t>Output 1.2 Returnees and other conflict-affected communities receive individual shelter assistance in a manner that upholds their rights, dignity and well-being and that is better protected from sexual exploitation and abuse</t>
  </si>
  <si>
    <t>С.2.1 Capacity building support to IPs and local authorities</t>
  </si>
  <si>
    <t>С.2.2 Community-level PSEA outreach (i.e. awareness campaign, interviews, focus group discussions etc)</t>
  </si>
  <si>
    <t>Lump Sum</t>
  </si>
  <si>
    <t>С.2.3 Support to inter-agency PSEA Task Force</t>
  </si>
  <si>
    <t>Other operational costs</t>
  </si>
  <si>
    <t>С.3.1 Visibility and info materials</t>
  </si>
  <si>
    <t xml:space="preserve">С.3.2 Monitoring, evaluation and learning  </t>
  </si>
  <si>
    <t>Total Operational Costs (C):</t>
  </si>
  <si>
    <t>Total A+B+C</t>
  </si>
  <si>
    <t>IOM Overhead (7%)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</si>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</sst>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&quot;$&quot;#,##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color indexed="62"/>
      <name val="Arial"/>
      <family val="2"/>
    </font>
    <font>
      <i/>
      <sz val="10"/>
      <color indexed="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62"/>
      <name val="Calibri"/>
      <family val="2"/>
      <scheme val="minor"/>
    </font>
    <font>
      <sz val="10"/>
      <color rgb="FF00000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2"/>
      <color indexed="12"/>
      <name val="Arial"/>
      <family val="2"/>
    </font>
    <font>
      <sz val="10"/>
      <name val="Calibri"/>
      <family val="2"/>
    </font>
    <font>
      <sz val="10"/>
      <color rgb="FFFF0000"/>
      <name val="Arial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8" fillId="19" borderId="2" applyNumberFormat="0" applyAlignment="0" applyProtection="0"/>
    <xf numFmtId="0" fontId="18" fillId="19" borderId="2" applyNumberFormat="0" applyAlignment="0" applyProtection="0"/>
    <xf numFmtId="0" fontId="18" fillId="19" borderId="2" applyNumberFormat="0" applyAlignment="0" applyProtection="0"/>
    <xf numFmtId="0" fontId="18" fillId="19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4" fillId="9" borderId="1" applyNumberFormat="0" applyAlignment="0" applyProtection="0"/>
    <xf numFmtId="0" fontId="24" fillId="9" borderId="1" applyNumberFormat="0" applyAlignment="0" applyProtection="0"/>
    <xf numFmtId="0" fontId="24" fillId="9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6" borderId="7" applyNumberFormat="0" applyFont="0" applyAlignment="0" applyProtection="0"/>
    <xf numFmtId="0" fontId="13" fillId="6" borderId="7" applyNumberFormat="0" applyFont="0" applyAlignment="0" applyProtection="0"/>
    <xf numFmtId="0" fontId="13" fillId="6" borderId="7" applyNumberFormat="0" applyFont="0" applyAlignment="0" applyProtection="0"/>
    <xf numFmtId="0" fontId="13" fillId="6" borderId="7" applyNumberFormat="0" applyFon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/>
    <xf numFmtId="0" fontId="9" fillId="2" borderId="10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9" fontId="9" fillId="2" borderId="10" xfId="2" applyFont="1" applyFill="1" applyBorder="1" applyAlignment="1">
      <alignment horizontal="center" vertical="center" wrapText="1"/>
    </xf>
    <xf numFmtId="9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9" fontId="3" fillId="0" borderId="0" xfId="2" applyFont="1" applyAlignment="1">
      <alignment vertical="center"/>
    </xf>
    <xf numFmtId="164" fontId="10" fillId="0" borderId="0" xfId="1" applyNumberFormat="1" applyFont="1" applyAlignment="1">
      <alignment vertical="center"/>
    </xf>
    <xf numFmtId="166" fontId="10" fillId="0" borderId="0" xfId="1" applyNumberFormat="1" applyFont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1" fillId="0" borderId="14" xfId="0" applyFont="1" applyBorder="1" applyAlignment="1">
      <alignment vertical="center"/>
    </xf>
    <xf numFmtId="9" fontId="31" fillId="0" borderId="14" xfId="0" applyNumberFormat="1" applyFont="1" applyBorder="1" applyAlignment="1">
      <alignment vertical="center"/>
    </xf>
    <xf numFmtId="3" fontId="31" fillId="0" borderId="14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vertical="center"/>
    </xf>
    <xf numFmtId="9" fontId="31" fillId="0" borderId="12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165" fontId="1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6" fontId="10" fillId="0" borderId="10" xfId="1" applyNumberFormat="1" applyFont="1" applyFill="1" applyBorder="1" applyAlignment="1">
      <alignment vertical="center"/>
    </xf>
    <xf numFmtId="165" fontId="10" fillId="0" borderId="13" xfId="1" applyNumberFormat="1" applyFont="1" applyBorder="1" applyAlignment="1">
      <alignment horizontal="right" vertical="center"/>
    </xf>
    <xf numFmtId="165" fontId="10" fillId="0" borderId="10" xfId="1" applyNumberFormat="1" applyFont="1" applyFill="1" applyBorder="1" applyAlignment="1">
      <alignment horizontal="right" vertical="center"/>
    </xf>
    <xf numFmtId="9" fontId="9" fillId="3" borderId="10" xfId="2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9" fontId="10" fillId="0" borderId="10" xfId="2" applyFont="1" applyFill="1" applyBorder="1" applyAlignment="1">
      <alignment vertical="center"/>
    </xf>
    <xf numFmtId="166" fontId="10" fillId="0" borderId="13" xfId="1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165" fontId="9" fillId="3" borderId="10" xfId="0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166" fontId="10" fillId="3" borderId="10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wrapText="1"/>
    </xf>
    <xf numFmtId="0" fontId="31" fillId="0" borderId="14" xfId="0" applyFont="1" applyBorder="1"/>
    <xf numFmtId="9" fontId="10" fillId="0" borderId="0" xfId="1" applyNumberFormat="1" applyFont="1" applyFill="1" applyBorder="1" applyAlignment="1">
      <alignment horizontal="left" vertical="center"/>
    </xf>
    <xf numFmtId="3" fontId="31" fillId="0" borderId="12" xfId="0" applyNumberFormat="1" applyFont="1" applyBorder="1" applyAlignment="1">
      <alignment horizontal="center" vertical="center"/>
    </xf>
    <xf numFmtId="43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0" applyNumberFormat="1" applyFont="1" applyAlignment="1">
      <alignment vertical="center"/>
    </xf>
    <xf numFmtId="0" fontId="32" fillId="0" borderId="0" xfId="0" applyFont="1"/>
    <xf numFmtId="9" fontId="31" fillId="0" borderId="12" xfId="0" applyNumberFormat="1" applyFont="1" applyBorder="1" applyAlignment="1">
      <alignment horizontal="right" vertical="top" wrapText="1"/>
    </xf>
    <xf numFmtId="0" fontId="34" fillId="0" borderId="0" xfId="0" applyFont="1" applyAlignment="1">
      <alignment vertical="center"/>
    </xf>
    <xf numFmtId="0" fontId="33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/>
    </xf>
    <xf numFmtId="3" fontId="9" fillId="0" borderId="0" xfId="1" applyNumberFormat="1" applyFont="1" applyFill="1" applyBorder="1" applyAlignment="1">
      <alignment horizontal="left" vertical="center"/>
    </xf>
    <xf numFmtId="9" fontId="1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3" fontId="36" fillId="0" borderId="12" xfId="0" applyNumberFormat="1" applyFont="1" applyBorder="1" applyAlignment="1">
      <alignment horizontal="center" vertical="center"/>
    </xf>
  </cellXfs>
  <cellStyles count="196">
    <cellStyle name="20% - Accent1 2" xfId="21" xr:uid="{A62442B6-CC5D-4FE5-83B1-10B65C8068A0}"/>
    <cellStyle name="20% - Accent1 3" xfId="22" xr:uid="{1F32C438-349C-4327-945E-18B27E60328F}"/>
    <cellStyle name="20% - Accent1 4" xfId="23" xr:uid="{21B5B260-114B-4BBA-9B72-C1589F55771A}"/>
    <cellStyle name="20% - Accent1 5" xfId="20" xr:uid="{76E6A66E-C578-4588-82F9-3C5A41DE2D18}"/>
    <cellStyle name="20% - Accent2 2" xfId="25" xr:uid="{6EC8AF88-5548-407A-9B9E-8170D0BFB60A}"/>
    <cellStyle name="20% - Accent2 3" xfId="26" xr:uid="{38AF045E-A82F-47E9-A4FD-4F5E09D493BA}"/>
    <cellStyle name="20% - Accent2 4" xfId="27" xr:uid="{271BB40A-C229-4A55-8E9A-CF0F52580E0F}"/>
    <cellStyle name="20% - Accent2 5" xfId="24" xr:uid="{4864EBD1-C0C8-48BC-B959-BDA4489D5F2E}"/>
    <cellStyle name="20% - Accent3 2" xfId="29" xr:uid="{6A7E34C7-DDB8-491D-A477-FFAF29EC676D}"/>
    <cellStyle name="20% - Accent3 3" xfId="30" xr:uid="{24CC0DCD-7345-42AF-87B7-156715294BCD}"/>
    <cellStyle name="20% - Accent3 4" xfId="31" xr:uid="{6BCAAFCD-7234-43A8-8FD2-10FC31423AC9}"/>
    <cellStyle name="20% - Accent3 5" xfId="28" xr:uid="{5E3E17F0-ED58-4966-8C73-0A5A3AEF67EB}"/>
    <cellStyle name="20% - Accent4 2" xfId="33" xr:uid="{3032F2E6-3C44-4078-A345-8FB2C118F25C}"/>
    <cellStyle name="20% - Accent4 3" xfId="34" xr:uid="{A5185BB0-CDD0-4F19-816D-6AA159B9489D}"/>
    <cellStyle name="20% - Accent4 4" xfId="35" xr:uid="{E007C0FB-ADBC-47B9-AECC-522AC9244CAC}"/>
    <cellStyle name="20% - Accent4 5" xfId="32" xr:uid="{0F3BAFCA-E56B-4421-8673-9DC56D3A512A}"/>
    <cellStyle name="20% - Accent5 2" xfId="37" xr:uid="{CA7F374C-9A62-4339-B3CD-F0205443E24B}"/>
    <cellStyle name="20% - Accent5 3" xfId="38" xr:uid="{08903E65-4CE9-4461-8ACD-72DB17002142}"/>
    <cellStyle name="20% - Accent5 4" xfId="39" xr:uid="{43C5DEC3-2242-44F1-A647-D84A947D77AB}"/>
    <cellStyle name="20% - Accent5 5" xfId="36" xr:uid="{335A44D8-43A7-49D2-8AC0-3EC9579F5EFA}"/>
    <cellStyle name="20% - Accent6 2" xfId="41" xr:uid="{720172EF-B460-4DD1-B4C8-BAD041DA2D28}"/>
    <cellStyle name="20% - Accent6 3" xfId="42" xr:uid="{C5EDE984-BC15-4A1B-A9FD-B5009346C1E6}"/>
    <cellStyle name="20% - Accent6 4" xfId="43" xr:uid="{BF1CB78E-F20C-4EB7-9014-AB73954CFAEE}"/>
    <cellStyle name="20% - Accent6 5" xfId="40" xr:uid="{5A7D3B9C-B3A8-483F-AE4B-4B671EF0A2F1}"/>
    <cellStyle name="40% - Accent1 2" xfId="45" xr:uid="{6727D8F8-747F-4F53-96AF-84FADD4677E4}"/>
    <cellStyle name="40% - Accent1 3" xfId="46" xr:uid="{5E20FC34-B6B5-4EE3-9E03-2F54771A11F2}"/>
    <cellStyle name="40% - Accent1 4" xfId="47" xr:uid="{67BF41FA-B7F3-4172-97B7-251C3DE4415D}"/>
    <cellStyle name="40% - Accent1 5" xfId="44" xr:uid="{C16CD122-9123-47C2-874D-1C28FE7F7AAF}"/>
    <cellStyle name="40% - Accent2 2" xfId="49" xr:uid="{0454A923-5E3A-4F3B-A334-64BDDF65CBF7}"/>
    <cellStyle name="40% - Accent2 3" xfId="50" xr:uid="{AA135322-6FFE-4D90-865C-A005702A1890}"/>
    <cellStyle name="40% - Accent2 4" xfId="51" xr:uid="{B84E8E1D-A373-4A06-BA2A-FCC459702027}"/>
    <cellStyle name="40% - Accent2 5" xfId="48" xr:uid="{1D9F93BF-93C0-4694-BB16-92CA1ECCD2CF}"/>
    <cellStyle name="40% - Accent3 2" xfId="53" xr:uid="{9F8BF33A-3FE6-4246-867C-F37FC0325195}"/>
    <cellStyle name="40% - Accent3 3" xfId="54" xr:uid="{704A98B3-689B-4E2F-A3BD-D22E740724FE}"/>
    <cellStyle name="40% - Accent3 4" xfId="55" xr:uid="{BF718C44-2962-4A2E-9996-37CE4AF6F9EF}"/>
    <cellStyle name="40% - Accent3 5" xfId="52" xr:uid="{04C7BC2C-C687-4F22-81F7-0A246336DA2F}"/>
    <cellStyle name="40% - Accent4 2" xfId="57" xr:uid="{6DAA0034-BA3C-4EC3-97C9-E33E0D9DF88F}"/>
    <cellStyle name="40% - Accent4 3" xfId="58" xr:uid="{6D83B2B8-B9B0-43D8-ACDB-FACA51FCB07C}"/>
    <cellStyle name="40% - Accent4 4" xfId="59" xr:uid="{13690191-E244-4B23-9042-C42D7E4CC724}"/>
    <cellStyle name="40% - Accent4 5" xfId="56" xr:uid="{43F76699-A255-4E02-AD2E-E29A6DDD4DAE}"/>
    <cellStyle name="40% - Accent5 2" xfId="61" xr:uid="{C59CC2A0-CB65-43F0-BD7D-C413CE14A2B4}"/>
    <cellStyle name="40% - Accent5 3" xfId="62" xr:uid="{38D13DF8-02CC-4025-B16D-B62C46CEB5E6}"/>
    <cellStyle name="40% - Accent5 4" xfId="63" xr:uid="{8AF7E359-FB39-45FE-8C16-ADA0EA1C8A85}"/>
    <cellStyle name="40% - Accent5 5" xfId="60" xr:uid="{CC4B177F-EE00-4D66-8EA5-83549F562374}"/>
    <cellStyle name="40% - Accent6 2" xfId="65" xr:uid="{439BE94F-1692-4381-AD5F-7E9DE13CFCD4}"/>
    <cellStyle name="40% - Accent6 3" xfId="66" xr:uid="{ADF9071B-A4E5-441F-8DF8-5CE14DF6B1E0}"/>
    <cellStyle name="40% - Accent6 4" xfId="67" xr:uid="{B63AF067-3F74-4CBC-82B6-567A50599D75}"/>
    <cellStyle name="40% - Accent6 5" xfId="64" xr:uid="{80D71C14-8A0C-4A42-9BEB-481B9B64BCD2}"/>
    <cellStyle name="60% - Accent1 2" xfId="69" xr:uid="{4DB110FD-458C-4A6C-B83A-949A5397ABF8}"/>
    <cellStyle name="60% - Accent1 3" xfId="70" xr:uid="{9CF36C49-4D84-4DE4-AAD7-D0212F61E009}"/>
    <cellStyle name="60% - Accent1 4" xfId="71" xr:uid="{F01328FC-D8C5-4EC4-8BDB-ECC23E3A6878}"/>
    <cellStyle name="60% - Accent1 5" xfId="68" xr:uid="{086722D0-6FF8-4B89-8A0C-EBAFD8D7993F}"/>
    <cellStyle name="60% - Accent2 2" xfId="73" xr:uid="{2A996143-2CC9-4DCB-A012-D8D71E8E1899}"/>
    <cellStyle name="60% - Accent2 3" xfId="74" xr:uid="{245AE33D-1A01-4F0F-864A-F32986FB1240}"/>
    <cellStyle name="60% - Accent2 4" xfId="75" xr:uid="{B570736F-E6B8-4203-8DD4-AE22D39D2615}"/>
    <cellStyle name="60% - Accent2 5" xfId="72" xr:uid="{431A5DCF-3F37-4270-9C5A-253AC3EF4245}"/>
    <cellStyle name="60% - Accent3 2" xfId="77" xr:uid="{60B3C35F-F201-4DCD-AD70-58D6A90538B4}"/>
    <cellStyle name="60% - Accent3 3" xfId="78" xr:uid="{190B3286-A413-4FED-8FE1-653A2593C45A}"/>
    <cellStyle name="60% - Accent3 4" xfId="79" xr:uid="{6AFC7401-C247-478A-891A-2643D6744B8A}"/>
    <cellStyle name="60% - Accent3 5" xfId="76" xr:uid="{E9EB4856-17B2-4F25-901E-14E858204EA6}"/>
    <cellStyle name="60% - Accent4 2" xfId="81" xr:uid="{9F5BE23B-29BF-4E62-AAC0-71948833F4C5}"/>
    <cellStyle name="60% - Accent4 3" xfId="82" xr:uid="{19F79B28-FED6-41D5-A736-69FC57993E93}"/>
    <cellStyle name="60% - Accent4 4" xfId="83" xr:uid="{E25134F8-EE82-4F4A-A3E8-B4B066C2C0E9}"/>
    <cellStyle name="60% - Accent4 5" xfId="80" xr:uid="{2A9E0477-6578-4331-90C9-74003667AA18}"/>
    <cellStyle name="60% - Accent5 2" xfId="85" xr:uid="{A9A205BA-DA8B-4CD3-B488-73AEE465C054}"/>
    <cellStyle name="60% - Accent5 3" xfId="86" xr:uid="{4E99CF01-989B-4D3E-B8D3-DAE0A9AB3AEC}"/>
    <cellStyle name="60% - Accent5 4" xfId="87" xr:uid="{9FDFCC55-8EAE-4C97-9762-6B4809CEC2CB}"/>
    <cellStyle name="60% - Accent5 5" xfId="84" xr:uid="{6032F2DD-8C2A-494D-9EAB-C98D685C2E70}"/>
    <cellStyle name="60% - Accent6 2" xfId="89" xr:uid="{593274A2-C64C-4316-9F37-1614F6EC717C}"/>
    <cellStyle name="60% - Accent6 3" xfId="90" xr:uid="{B4B5EF8A-1BF0-4E36-A9FB-6206C59F3CD1}"/>
    <cellStyle name="60% - Accent6 4" xfId="91" xr:uid="{C8F0CE77-A0DC-46C5-AC8D-02EA313F72D8}"/>
    <cellStyle name="60% - Accent6 5" xfId="88" xr:uid="{476D6A26-47F2-4CE6-827A-110FB37A616C}"/>
    <cellStyle name="Accent1 2" xfId="93" xr:uid="{1F73A67D-CBAE-456C-AF2C-31D8B2E66FA1}"/>
    <cellStyle name="Accent1 3" xfId="94" xr:uid="{08F3E288-FF41-42BC-80EC-49D9CF597FB1}"/>
    <cellStyle name="Accent1 4" xfId="95" xr:uid="{960D0442-8E9C-4ECC-8971-D2DD08015715}"/>
    <cellStyle name="Accent1 5" xfId="92" xr:uid="{75412B5F-BC1F-40A9-A904-E0A7E0819D5E}"/>
    <cellStyle name="Accent2 2" xfId="97" xr:uid="{7C30B4FF-8258-4D13-A41A-1D99643C7BB4}"/>
    <cellStyle name="Accent2 3" xfId="98" xr:uid="{7F749106-4D5A-4587-8877-247F59690871}"/>
    <cellStyle name="Accent2 4" xfId="99" xr:uid="{8506B8A6-0639-404E-A3AE-F5387C48AB9F}"/>
    <cellStyle name="Accent2 5" xfId="96" xr:uid="{4F9F8FF4-6B0E-4233-BF8F-9037E17DAF61}"/>
    <cellStyle name="Accent3 2" xfId="101" xr:uid="{0D77C9CF-97EE-4A84-923B-4F65A1B7304F}"/>
    <cellStyle name="Accent3 3" xfId="102" xr:uid="{A9847348-4053-4FE9-9584-86632D669D16}"/>
    <cellStyle name="Accent3 4" xfId="103" xr:uid="{FC15866E-2F17-4F79-8FC4-56F4BA0DBA10}"/>
    <cellStyle name="Accent3 5" xfId="100" xr:uid="{8F8ACCAB-690E-4CB9-AA68-D8ED9CD5A2B8}"/>
    <cellStyle name="Accent4 2" xfId="105" xr:uid="{70B66194-52D0-49F2-8C35-BD747F6BDF2D}"/>
    <cellStyle name="Accent4 3" xfId="106" xr:uid="{2B1551C5-CD6F-4298-BF3E-FE707BA4D67F}"/>
    <cellStyle name="Accent4 4" xfId="107" xr:uid="{6CEF3894-AC42-43A5-8ED5-68EB71EE8213}"/>
    <cellStyle name="Accent4 5" xfId="104" xr:uid="{F524688C-507A-4F17-B99E-522B2667B9C7}"/>
    <cellStyle name="Accent5 2" xfId="109" xr:uid="{7A718EBD-EC51-4634-923B-B8BC3BDD911F}"/>
    <cellStyle name="Accent5 3" xfId="110" xr:uid="{466328EC-74AD-4356-BA94-1B792C8052BA}"/>
    <cellStyle name="Accent5 4" xfId="111" xr:uid="{00F8EDFF-AB34-4B59-B5D9-656E171C0F40}"/>
    <cellStyle name="Accent5 5" xfId="108" xr:uid="{EB80E01A-7EF9-4A1F-8101-D6FB2377EF98}"/>
    <cellStyle name="Accent6 2" xfId="113" xr:uid="{AB61A894-DD53-46AE-A4E3-F82DAE331B3E}"/>
    <cellStyle name="Accent6 3" xfId="114" xr:uid="{4417178C-4756-46D6-BD99-2A7EE0A5862D}"/>
    <cellStyle name="Accent6 4" xfId="115" xr:uid="{6E5F1FFD-E07E-4AF1-98DE-D84CBBA5079C}"/>
    <cellStyle name="Accent6 5" xfId="112" xr:uid="{02CD332D-1952-4968-9586-6A5779AA6842}"/>
    <cellStyle name="Bad 2" xfId="117" xr:uid="{AA074925-BE29-4897-9952-F086BB770480}"/>
    <cellStyle name="Bad 3" xfId="118" xr:uid="{B6189CA4-89EB-45CE-AD40-8CB3CAC13B9A}"/>
    <cellStyle name="Bad 4" xfId="119" xr:uid="{798C5BCC-EBCC-4E61-ABA4-1BCA46290C8D}"/>
    <cellStyle name="Bad 5" xfId="116" xr:uid="{4AAC1DEC-42FB-45DA-B51A-ED9BAE47E52E}"/>
    <cellStyle name="Calculation 2" xfId="121" xr:uid="{C694F1F4-024E-4E9A-AA20-267EA163C9E9}"/>
    <cellStyle name="Calculation 3" xfId="122" xr:uid="{B07C492D-143E-4803-80CF-E51CB480EEE3}"/>
    <cellStyle name="Calculation 4" xfId="123" xr:uid="{B796DACB-5053-4E0A-A487-FC6A14BF00A5}"/>
    <cellStyle name="Calculation 5" xfId="120" xr:uid="{EFB7EF0B-3388-4F0E-BAF5-59BF6C32C177}"/>
    <cellStyle name="Check Cell 2" xfId="125" xr:uid="{D743336B-8CCE-40B3-A79D-A8D46D4C43A3}"/>
    <cellStyle name="Check Cell 3" xfId="126" xr:uid="{1D8FDF79-7143-4F2A-9565-C49BF1709D9A}"/>
    <cellStyle name="Check Cell 4" xfId="127" xr:uid="{F3C38370-36CB-4433-B496-7718F710DC91}"/>
    <cellStyle name="Check Cell 5" xfId="124" xr:uid="{23236DB0-D963-4BC1-9F8E-6383C81971EB}"/>
    <cellStyle name="Comma" xfId="1" builtinId="3"/>
    <cellStyle name="Explanatory Text 2" xfId="129" xr:uid="{05326EB3-DE5E-4C81-AA0F-4D4D697C3436}"/>
    <cellStyle name="Explanatory Text 3" xfId="130" xr:uid="{9B1C42CD-D21D-40DA-8CF5-2ACFF7B2B891}"/>
    <cellStyle name="Explanatory Text 4" xfId="131" xr:uid="{37E971D8-30A3-44CF-A712-DA5CC650FB5F}"/>
    <cellStyle name="Explanatory Text 5" xfId="128" xr:uid="{026CA04D-10D1-4127-8948-CA2CDD3C2CDB}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4" builtinId="9" hidden="1"/>
    <cellStyle name="Good 2" xfId="133" xr:uid="{4A6EF197-BF21-4DE6-AE51-BE8271989C0E}"/>
    <cellStyle name="Good 3" xfId="134" xr:uid="{4CCADB58-A929-4084-AD17-D8BF48347907}"/>
    <cellStyle name="Good 4" xfId="135" xr:uid="{5715D577-00E7-4182-B39D-133017C6EAAC}"/>
    <cellStyle name="Good 5" xfId="132" xr:uid="{08ACB006-01BA-4E30-B998-8E766A2A4744}"/>
    <cellStyle name="Heading 1 2" xfId="137" xr:uid="{C68615BE-6832-45D2-A93C-C8BF1E4F59BE}"/>
    <cellStyle name="Heading 1 3" xfId="138" xr:uid="{A5F04277-ECE0-4CFD-BB6C-DEB001D4A58C}"/>
    <cellStyle name="Heading 1 4" xfId="139" xr:uid="{2C8CC7F6-E11A-4962-99F6-5586D30FE533}"/>
    <cellStyle name="Heading 1 5" xfId="136" xr:uid="{DFF51215-0328-4DF2-8F82-8BB13AED1130}"/>
    <cellStyle name="Heading 2 2" xfId="141" xr:uid="{7CA732A2-4B16-48C1-968E-E0879291323F}"/>
    <cellStyle name="Heading 2 3" xfId="142" xr:uid="{D627C11B-248E-4088-BD62-A1801C5B19CB}"/>
    <cellStyle name="Heading 2 4" xfId="143" xr:uid="{E110DAB6-439A-46A2-8482-6F9607732E0D}"/>
    <cellStyle name="Heading 2 5" xfId="140" xr:uid="{1208544A-69D8-4BF9-A2B1-B887E994F44C}"/>
    <cellStyle name="Heading 3 2" xfId="145" xr:uid="{549AB95F-0119-4B8C-95AD-7B5067E284A2}"/>
    <cellStyle name="Heading 3 3" xfId="146" xr:uid="{0FF624DF-E834-41F7-A400-A138094AB066}"/>
    <cellStyle name="Heading 3 4" xfId="147" xr:uid="{965FD32E-659D-4821-9C20-FFD9587E21D9}"/>
    <cellStyle name="Heading 3 5" xfId="144" xr:uid="{1F92F1ED-B2F2-4AAF-9EE9-2C00D43B3DF4}"/>
    <cellStyle name="Heading 4 2" xfId="149" xr:uid="{C3702E5E-F6CE-46AB-9C92-9D4F24D190D7}"/>
    <cellStyle name="Heading 4 3" xfId="150" xr:uid="{CC2E5D85-7410-4292-8AA0-544A9FB79ECB}"/>
    <cellStyle name="Heading 4 4" xfId="151" xr:uid="{36CEB880-7E23-47C3-925B-0D3660A643CB}"/>
    <cellStyle name="Heading 4 5" xfId="148" xr:uid="{6E12CC9F-2C94-42AD-9EC9-2F61E54DE5CC}"/>
    <cellStyle name="Hyperlink" xfId="5" builtinId="8" hidden="1"/>
    <cellStyle name="Hyperlink" xfId="3" builtinId="8" hidden="1"/>
    <cellStyle name="Hyperlink" xfId="7" builtinId="8" hidden="1"/>
    <cellStyle name="Hyperlink" xfId="9" builtinId="8" hidden="1"/>
    <cellStyle name="Hyperlink" xfId="11" builtinId="8" hidden="1"/>
    <cellStyle name="Hyperlink" xfId="17" builtinId="8" hidden="1"/>
    <cellStyle name="Hyperlink" xfId="15" builtinId="8" hidden="1"/>
    <cellStyle name="Hyperlink" xfId="13" builtinId="8" hidden="1"/>
    <cellStyle name="Hyperlink 2" xfId="152" xr:uid="{F4DA680B-69CA-4FE4-9ACB-0F728F36DD11}"/>
    <cellStyle name="Input 2" xfId="154" xr:uid="{18EF98E4-4189-4F8A-BA3E-4E7A9F2C6AC7}"/>
    <cellStyle name="Input 3" xfId="155" xr:uid="{F2ADA1BB-D3D4-4C14-BF96-0369F7893717}"/>
    <cellStyle name="Input 4" xfId="156" xr:uid="{CF82ACB6-7450-4299-A10C-2311A83900C8}"/>
    <cellStyle name="Input 5" xfId="153" xr:uid="{C7A6991A-C8A1-4CCC-994D-A4161DA7A9DA}"/>
    <cellStyle name="Linked Cell 2" xfId="158" xr:uid="{F29DBCFD-C3C4-4200-BB75-D3AB8A42619C}"/>
    <cellStyle name="Linked Cell 3" xfId="159" xr:uid="{3D295A4F-3D09-4D7A-B8B9-6C6580337A9A}"/>
    <cellStyle name="Linked Cell 4" xfId="160" xr:uid="{6C72FE7E-F586-447E-97DE-5332396250AB}"/>
    <cellStyle name="Linked Cell 5" xfId="157" xr:uid="{29B81C02-E8F4-4103-9021-CDE06AFBD0EF}"/>
    <cellStyle name="Neutral 2" xfId="162" xr:uid="{22ADB3EE-BAEE-468D-985A-3571F001C1B7}"/>
    <cellStyle name="Neutral 3" xfId="163" xr:uid="{5797F2BE-BD36-47BB-9D5C-76EBB9F7F59C}"/>
    <cellStyle name="Neutral 4" xfId="164" xr:uid="{80928E0E-B19A-45DE-B88E-CCB70E4A390B}"/>
    <cellStyle name="Neutral 5" xfId="161" xr:uid="{A652B180-63B6-477A-96FC-65495FD4E2CE}"/>
    <cellStyle name="Normal" xfId="0" builtinId="0"/>
    <cellStyle name="Normal 2" xfId="19" xr:uid="{49988A25-B074-434F-985A-43351FADD214}"/>
    <cellStyle name="Normal 2 2" xfId="165" xr:uid="{81FCCA89-4474-4BAF-9CD6-70341D86BA9E}"/>
    <cellStyle name="Normal 3" xfId="166" xr:uid="{54CDC135-68A9-4CBA-8AE5-108D33FD124B}"/>
    <cellStyle name="Normal 3 2" xfId="167" xr:uid="{AFA2FE6C-D960-41F7-AD18-9D29A63FDB09}"/>
    <cellStyle name="Normal 3 3" xfId="168" xr:uid="{FACA4C4F-0DDE-40CC-9261-5D5BE6CDBB1F}"/>
    <cellStyle name="Normal 4" xfId="169" xr:uid="{897BEC31-2D81-465B-B873-7510DE469F11}"/>
    <cellStyle name="Normal 5" xfId="170" xr:uid="{0F0E75C5-6E5F-43A0-8604-D6D9A9C4B718}"/>
    <cellStyle name="Normal 6" xfId="171" xr:uid="{0D9D921B-9EC4-447A-B5DC-2DD4022A4534}"/>
    <cellStyle name="Normal 7" xfId="172" xr:uid="{C1C799E1-8CA3-478E-A57F-D33081CDE22C}"/>
    <cellStyle name="Normal 8" xfId="173" xr:uid="{DC317741-5534-4436-8EFC-2FADB6FDBA96}"/>
    <cellStyle name="Normal 9" xfId="174" xr:uid="{A767BAC4-8C8C-4BFC-855F-C6D3872236D3}"/>
    <cellStyle name="Note 2" xfId="176" xr:uid="{2DE8C25F-C4DA-4A14-8A69-E1CA3001D9A0}"/>
    <cellStyle name="Note 3" xfId="177" xr:uid="{21C8AEC2-CD8F-47C9-AF1D-9E8F633A2D3C}"/>
    <cellStyle name="Note 4" xfId="178" xr:uid="{D9E0AE10-5881-4635-8A69-179E996ED23C}"/>
    <cellStyle name="Note 5" xfId="175" xr:uid="{A8F41921-2C5F-4157-9284-67DDC3D18074}"/>
    <cellStyle name="Output 2" xfId="180" xr:uid="{61911C72-EEDF-4BA7-A50C-2C88F1B0FA39}"/>
    <cellStyle name="Output 3" xfId="181" xr:uid="{B3316BA7-1991-484A-BDA9-42BDC40DDDEB}"/>
    <cellStyle name="Output 4" xfId="182" xr:uid="{BB5F764A-4B88-4F5F-BBEF-CD7D2C9CEC64}"/>
    <cellStyle name="Output 5" xfId="179" xr:uid="{B72361E0-B42D-4CF2-BC88-45E409E91AFD}"/>
    <cellStyle name="Per cent" xfId="2" builtinId="5"/>
    <cellStyle name="Percent 2" xfId="183" xr:uid="{B398A211-6DDB-48F3-803B-816719294EFF}"/>
    <cellStyle name="Title 2" xfId="185" xr:uid="{C2A7763B-B9B5-4D70-ACFE-B4A24BA11F8D}"/>
    <cellStyle name="Title 3" xfId="186" xr:uid="{16B06B32-5B61-4F00-8851-88EFE7B2296E}"/>
    <cellStyle name="Title 4" xfId="187" xr:uid="{544ED304-4C1B-4843-B629-75D4F5EB7C36}"/>
    <cellStyle name="Title 5" xfId="184" xr:uid="{4FFBD94B-21E3-4467-8D5B-31C54E0B67FE}"/>
    <cellStyle name="Total 2" xfId="189" xr:uid="{1CDC5675-4054-4A2A-B574-824E8147B4F9}"/>
    <cellStyle name="Total 3" xfId="190" xr:uid="{B650C5C2-8AEA-4D11-84B2-C217FA14C093}"/>
    <cellStyle name="Total 4" xfId="191" xr:uid="{0C1D9D15-40B1-4554-8BC1-0AF189E1DE7E}"/>
    <cellStyle name="Total 5" xfId="188" xr:uid="{33CB7818-58B1-456A-8B16-9569F14AFEB0}"/>
    <cellStyle name="Warning Text 2" xfId="193" xr:uid="{66B02209-4095-4599-8FC3-BBEDC86BD711}"/>
    <cellStyle name="Warning Text 3" xfId="194" xr:uid="{197E6099-24BA-4C46-8F1D-D91E43A67D5B}"/>
    <cellStyle name="Warning Text 4" xfId="195" xr:uid="{995A4C25-4207-4F78-9839-C238901FD836}"/>
    <cellStyle name="Warning Text 5" xfId="192" xr:uid="{42D6C54B-6EAF-46AB-9E60-CB829A50DE8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2788104</xdr:colOff>
      <xdr:row>0</xdr:row>
      <xdr:rowOff>130629</xdr:rowOff>
    </xdr:from>
    <xdr:to>
      <xdr:col>3</xdr:col>
      <xdr:colOff>412297</xdr:colOff>
      <xdr:row>6</xdr:row>
      <xdr:rowOff>11401</xdr:rowOff>
    </xdr:to>
    <xdr:pic>
      <xdr:nvPicPr>
        <xdr:cNvPr id="3" name="Picture 2" descr="C:\Users\jmenkveld\AppData\Local\Microsoft\Windows\INetCacheContent.Word\IOM-UN_Blue_EN_small.jpg">
          <a:extLst>
            <a:ext uri="{FF2B5EF4-FFF2-40B4-BE49-F238E27FC236}">
              <a16:creationId xmlns:a16="http://schemas.microsoft.com/office/drawing/2014/main" id="{68B600A8-05BE-4642-AFDB-856EB4CB0D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5647" y="130629"/>
          <a:ext cx="2281918" cy="981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74"/>
  <sheetViews>
    <sheetView tabSelected="1" zoomScale="125" zoomScaleNormal="70" workbookViewId="0">
      <selection activeCell="E37" sqref="E37"/>
    </sheetView>
  </sheetViews>
  <sheetFormatPr defaultColWidth="11.42578125" defaultRowHeight="14.1"/>
  <cols>
    <col min="1" max="1" width="4.42578125" style="51" customWidth="1"/>
    <col min="2" max="2" width="18.28515625" style="18" customWidth="1"/>
    <col min="3" max="3" width="67.85546875" style="18" customWidth="1"/>
    <col min="4" max="4" width="11.140625" style="18" customWidth="1"/>
    <col min="5" max="5" width="12.28515625" style="10" customWidth="1"/>
    <col min="6" max="6" width="12.42578125" style="18" customWidth="1"/>
    <col min="7" max="7" width="9.140625" style="18" customWidth="1"/>
    <col min="8" max="8" width="12.7109375" style="11" customWidth="1"/>
    <col min="9" max="9" width="11.42578125" style="11" customWidth="1"/>
    <col min="10" max="11" width="11.42578125" style="11"/>
    <col min="12" max="12" width="28.42578125" style="11" customWidth="1"/>
    <col min="13" max="16384" width="11.42578125" style="11"/>
  </cols>
  <sheetData>
    <row r="2" spans="1:12">
      <c r="A2" s="9"/>
      <c r="B2" s="81"/>
      <c r="C2" s="81"/>
      <c r="D2" s="81"/>
      <c r="E2" s="81"/>
      <c r="F2" s="81"/>
      <c r="G2" s="81"/>
    </row>
    <row r="8" spans="1:12">
      <c r="A8" s="9"/>
      <c r="B8" s="12" t="s">
        <v>0</v>
      </c>
      <c r="C8" s="82" t="s">
        <v>1</v>
      </c>
      <c r="D8" s="82"/>
      <c r="E8" s="82"/>
      <c r="F8" s="82"/>
      <c r="G8" s="82"/>
    </row>
    <row r="9" spans="1:12">
      <c r="A9" s="9"/>
      <c r="B9" s="12" t="s">
        <v>2</v>
      </c>
      <c r="C9" s="13"/>
      <c r="D9" s="61"/>
      <c r="E9" s="52"/>
      <c r="F9" s="13"/>
      <c r="G9" s="13"/>
      <c r="I9" s="14"/>
    </row>
    <row r="10" spans="1:12">
      <c r="A10" s="9"/>
      <c r="B10" s="12" t="s">
        <v>3</v>
      </c>
      <c r="C10" s="78">
        <f>K48</f>
        <v>3000000.0641999999</v>
      </c>
      <c r="D10" s="67"/>
      <c r="E10" s="53"/>
      <c r="F10" s="15"/>
      <c r="G10" s="16"/>
    </row>
    <row r="11" spans="1:12">
      <c r="A11" s="9"/>
      <c r="B11" s="12" t="s">
        <v>4</v>
      </c>
      <c r="C11" s="12" t="s">
        <v>5</v>
      </c>
      <c r="D11" s="17"/>
      <c r="E11" s="53"/>
      <c r="F11" s="15"/>
      <c r="G11" s="16"/>
    </row>
    <row r="12" spans="1:12">
      <c r="A12" s="9"/>
      <c r="B12" s="12" t="s">
        <v>6</v>
      </c>
      <c r="C12" s="12" t="s">
        <v>7</v>
      </c>
      <c r="D12" s="69"/>
      <c r="E12" s="53"/>
      <c r="F12" s="15"/>
      <c r="G12" s="16"/>
    </row>
    <row r="13" spans="1:12">
      <c r="A13" s="9"/>
      <c r="B13" s="12"/>
      <c r="C13" s="12"/>
    </row>
    <row r="14" spans="1:12" ht="30.75" customHeight="1">
      <c r="A14" s="9"/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1" t="s">
        <v>13</v>
      </c>
      <c r="H14" s="1" t="s">
        <v>14</v>
      </c>
      <c r="I14" s="2" t="s">
        <v>15</v>
      </c>
      <c r="J14" s="1" t="s">
        <v>16</v>
      </c>
      <c r="K14" s="3" t="s">
        <v>17</v>
      </c>
    </row>
    <row r="15" spans="1:12" ht="15" customHeight="1">
      <c r="A15" s="9"/>
      <c r="B15" s="19" t="s">
        <v>18</v>
      </c>
      <c r="C15" s="19"/>
      <c r="D15" s="19"/>
      <c r="E15" s="54"/>
      <c r="F15" s="19"/>
      <c r="G15" s="19"/>
      <c r="H15" s="19"/>
      <c r="I15" s="20"/>
      <c r="J15" s="19"/>
      <c r="K15" s="19"/>
    </row>
    <row r="16" spans="1:12" ht="26.25" customHeight="1">
      <c r="A16" s="9"/>
      <c r="B16" s="21"/>
      <c r="C16" s="22" t="s">
        <v>19</v>
      </c>
      <c r="D16" s="23" t="s">
        <v>20</v>
      </c>
      <c r="E16" s="55">
        <v>1</v>
      </c>
      <c r="F16" s="24">
        <v>1</v>
      </c>
      <c r="G16" s="23">
        <v>12</v>
      </c>
      <c r="H16" s="25">
        <v>22100</v>
      </c>
      <c r="I16" s="26">
        <f>H16*0.93</f>
        <v>20553</v>
      </c>
      <c r="J16" s="27">
        <f>E16*F16*G16*H16</f>
        <v>265200</v>
      </c>
      <c r="K16" s="25">
        <f>E16*F16*G16*I16</f>
        <v>246636</v>
      </c>
      <c r="L16" s="83"/>
    </row>
    <row r="17" spans="1:12">
      <c r="A17" s="9"/>
      <c r="B17" s="21"/>
      <c r="C17" s="28" t="s">
        <v>21</v>
      </c>
      <c r="D17" s="29" t="s">
        <v>20</v>
      </c>
      <c r="E17" s="56">
        <v>1</v>
      </c>
      <c r="F17" s="30">
        <v>1</v>
      </c>
      <c r="G17" s="23">
        <v>12</v>
      </c>
      <c r="H17" s="31">
        <v>4500</v>
      </c>
      <c r="I17" s="26">
        <f t="shared" ref="I17:I21" si="0">H17*0.93</f>
        <v>4185</v>
      </c>
      <c r="J17" s="27">
        <f t="shared" ref="J17:J21" si="1">E17*F17*G17*H17</f>
        <v>54000</v>
      </c>
      <c r="K17" s="25">
        <f t="shared" ref="K17:K21" si="2">E17*F17*G17*I17</f>
        <v>50220</v>
      </c>
      <c r="L17" s="83"/>
    </row>
    <row r="18" spans="1:12" ht="15" customHeight="1">
      <c r="A18" s="9"/>
      <c r="B18" s="21"/>
      <c r="C18" s="28" t="s">
        <v>22</v>
      </c>
      <c r="D18" s="29" t="s">
        <v>20</v>
      </c>
      <c r="E18" s="56">
        <v>1</v>
      </c>
      <c r="F18" s="30">
        <v>1</v>
      </c>
      <c r="G18" s="23">
        <v>12</v>
      </c>
      <c r="H18" s="31">
        <v>4500</v>
      </c>
      <c r="I18" s="26">
        <f t="shared" si="0"/>
        <v>4185</v>
      </c>
      <c r="J18" s="27">
        <f t="shared" si="1"/>
        <v>54000</v>
      </c>
      <c r="K18" s="25">
        <f t="shared" si="2"/>
        <v>50220</v>
      </c>
      <c r="L18" s="83"/>
    </row>
    <row r="19" spans="1:12" ht="15" customHeight="1">
      <c r="A19" s="9"/>
      <c r="B19" s="21"/>
      <c r="C19" s="28" t="s">
        <v>23</v>
      </c>
      <c r="D19" s="29" t="s">
        <v>20</v>
      </c>
      <c r="E19" s="56">
        <v>1</v>
      </c>
      <c r="F19" s="30">
        <v>1</v>
      </c>
      <c r="G19" s="23">
        <v>12</v>
      </c>
      <c r="H19" s="31">
        <v>20069.5</v>
      </c>
      <c r="I19" s="26">
        <f t="shared" si="0"/>
        <v>18664.635000000002</v>
      </c>
      <c r="J19" s="27">
        <f t="shared" si="1"/>
        <v>240834</v>
      </c>
      <c r="K19" s="25">
        <f>E19*F19*G19*I19</f>
        <v>223975.62000000002</v>
      </c>
      <c r="L19" s="83"/>
    </row>
    <row r="20" spans="1:12" ht="15" customHeight="1">
      <c r="A20" s="9"/>
      <c r="B20" s="21"/>
      <c r="C20" s="28" t="s">
        <v>24</v>
      </c>
      <c r="D20" s="29" t="s">
        <v>20</v>
      </c>
      <c r="E20" s="56">
        <v>1</v>
      </c>
      <c r="F20" s="30">
        <v>1</v>
      </c>
      <c r="G20" s="23">
        <v>12</v>
      </c>
      <c r="H20" s="31">
        <v>9000</v>
      </c>
      <c r="I20" s="26">
        <f t="shared" si="0"/>
        <v>8370</v>
      </c>
      <c r="J20" s="27">
        <f t="shared" si="1"/>
        <v>108000</v>
      </c>
      <c r="K20" s="25">
        <f t="shared" si="2"/>
        <v>100440</v>
      </c>
      <c r="L20" s="83"/>
    </row>
    <row r="21" spans="1:12" ht="15" customHeight="1">
      <c r="A21" s="9"/>
      <c r="B21" s="21"/>
      <c r="C21" s="28" t="s">
        <v>25</v>
      </c>
      <c r="D21" s="29" t="s">
        <v>20</v>
      </c>
      <c r="E21" s="56">
        <v>1</v>
      </c>
      <c r="F21" s="30">
        <v>1</v>
      </c>
      <c r="G21" s="23">
        <v>12</v>
      </c>
      <c r="H21" s="31">
        <v>2250</v>
      </c>
      <c r="I21" s="26">
        <f t="shared" si="0"/>
        <v>2092.5</v>
      </c>
      <c r="J21" s="27">
        <f t="shared" si="1"/>
        <v>27000</v>
      </c>
      <c r="K21" s="25">
        <f t="shared" si="2"/>
        <v>25110</v>
      </c>
      <c r="L21" s="83"/>
    </row>
    <row r="22" spans="1:12" ht="15" customHeight="1">
      <c r="A22" s="9"/>
      <c r="B22" s="21"/>
      <c r="C22" s="28" t="s">
        <v>26</v>
      </c>
      <c r="D22" s="29" t="s">
        <v>20</v>
      </c>
      <c r="E22" s="56">
        <v>1</v>
      </c>
      <c r="F22" s="73" t="s">
        <v>27</v>
      </c>
      <c r="G22" s="23">
        <v>12</v>
      </c>
      <c r="H22" s="31">
        <f>I22/0.93</f>
        <v>37634.408602150535</v>
      </c>
      <c r="I22" s="31">
        <v>35000</v>
      </c>
      <c r="J22" s="27">
        <f>G22*H22*5%</f>
        <v>22580.645161290322</v>
      </c>
      <c r="K22" s="27">
        <f>G22*I22*5%</f>
        <v>21000</v>
      </c>
      <c r="L22" s="70"/>
    </row>
    <row r="23" spans="1:12" s="37" customFormat="1" ht="14.45">
      <c r="A23" s="32"/>
      <c r="B23" s="33"/>
      <c r="C23" s="33"/>
      <c r="D23" s="33"/>
      <c r="E23" s="80"/>
      <c r="F23" s="33"/>
      <c r="G23" s="33"/>
      <c r="H23" s="34" t="s">
        <v>28</v>
      </c>
      <c r="I23" s="35"/>
      <c r="J23" s="36">
        <f>SUM(J16:J22)</f>
        <v>771614.6451612903</v>
      </c>
      <c r="K23" s="36">
        <f>SUM(K16:K22)</f>
        <v>717601.62</v>
      </c>
    </row>
    <row r="24" spans="1:12" ht="15" customHeight="1">
      <c r="A24" s="9"/>
      <c r="B24" s="4" t="s">
        <v>29</v>
      </c>
      <c r="C24" s="1"/>
      <c r="D24" s="1"/>
      <c r="E24" s="1"/>
      <c r="F24" s="1"/>
      <c r="G24" s="1"/>
      <c r="H24" s="1"/>
      <c r="I24" s="5"/>
      <c r="J24" s="6"/>
      <c r="K24" s="6"/>
    </row>
    <row r="25" spans="1:12" ht="15" customHeight="1">
      <c r="A25" s="9"/>
      <c r="B25" s="21"/>
      <c r="C25" s="21" t="s">
        <v>30</v>
      </c>
      <c r="D25" s="38" t="s">
        <v>20</v>
      </c>
      <c r="E25" s="56">
        <v>1</v>
      </c>
      <c r="F25" s="7">
        <v>1</v>
      </c>
      <c r="G25" s="38">
        <v>12</v>
      </c>
      <c r="H25" s="8">
        <v>3500</v>
      </c>
      <c r="I25" s="39">
        <f>H25*0.93</f>
        <v>3255</v>
      </c>
      <c r="J25" s="40">
        <f>E25*F25*G25*H25</f>
        <v>42000</v>
      </c>
      <c r="K25" s="25">
        <f>E25*F25*G25*I25</f>
        <v>39060</v>
      </c>
    </row>
    <row r="26" spans="1:12" ht="15" customHeight="1">
      <c r="A26" s="9"/>
      <c r="B26" s="21"/>
      <c r="C26" s="21" t="s">
        <v>31</v>
      </c>
      <c r="D26" s="38" t="s">
        <v>20</v>
      </c>
      <c r="E26" s="56">
        <v>1</v>
      </c>
      <c r="F26" s="7">
        <v>1</v>
      </c>
      <c r="G26" s="38">
        <v>12</v>
      </c>
      <c r="H26" s="8">
        <v>2500</v>
      </c>
      <c r="I26" s="39">
        <f t="shared" ref="I26:I32" si="3">H26*0.93</f>
        <v>2325</v>
      </c>
      <c r="J26" s="40">
        <f t="shared" ref="J26:J32" si="4">E26*F26*G26*H26</f>
        <v>30000</v>
      </c>
      <c r="K26" s="25">
        <f t="shared" ref="K26:K32" si="5">E26*F26*G26*I26</f>
        <v>27900</v>
      </c>
      <c r="L26" s="83"/>
    </row>
    <row r="27" spans="1:12" ht="15" customHeight="1">
      <c r="A27" s="9"/>
      <c r="B27" s="21"/>
      <c r="C27" s="21" t="s">
        <v>32</v>
      </c>
      <c r="D27" s="38" t="s">
        <v>33</v>
      </c>
      <c r="E27" s="56">
        <v>1</v>
      </c>
      <c r="F27" s="7">
        <v>1</v>
      </c>
      <c r="G27" s="38">
        <v>12</v>
      </c>
      <c r="H27" s="8">
        <v>150</v>
      </c>
      <c r="I27" s="39">
        <f t="shared" si="3"/>
        <v>139.5</v>
      </c>
      <c r="J27" s="40">
        <f t="shared" si="4"/>
        <v>1800</v>
      </c>
      <c r="K27" s="25">
        <f t="shared" si="5"/>
        <v>1674</v>
      </c>
      <c r="L27" s="83"/>
    </row>
    <row r="28" spans="1:12" ht="15" customHeight="1">
      <c r="A28" s="9"/>
      <c r="B28" s="21"/>
      <c r="C28" s="21" t="s">
        <v>34</v>
      </c>
      <c r="D28" s="38" t="s">
        <v>20</v>
      </c>
      <c r="E28" s="56">
        <v>1</v>
      </c>
      <c r="F28" s="7">
        <v>1</v>
      </c>
      <c r="G28" s="38">
        <v>12</v>
      </c>
      <c r="H28" s="8">
        <v>1000</v>
      </c>
      <c r="I28" s="39">
        <f t="shared" si="3"/>
        <v>930</v>
      </c>
      <c r="J28" s="40">
        <f t="shared" si="4"/>
        <v>12000</v>
      </c>
      <c r="K28" s="25">
        <f t="shared" si="5"/>
        <v>11160</v>
      </c>
      <c r="L28" s="83"/>
    </row>
    <row r="29" spans="1:12" ht="15" customHeight="1">
      <c r="A29" s="9"/>
      <c r="B29" s="21"/>
      <c r="C29" s="21" t="s">
        <v>35</v>
      </c>
      <c r="D29" s="38" t="s">
        <v>20</v>
      </c>
      <c r="E29" s="56">
        <v>1</v>
      </c>
      <c r="F29" s="7">
        <v>1</v>
      </c>
      <c r="G29" s="38">
        <v>12</v>
      </c>
      <c r="H29" s="8">
        <v>3250</v>
      </c>
      <c r="I29" s="39">
        <f t="shared" si="3"/>
        <v>3022.5</v>
      </c>
      <c r="J29" s="40">
        <f t="shared" si="4"/>
        <v>39000</v>
      </c>
      <c r="K29" s="25">
        <f t="shared" si="5"/>
        <v>36270</v>
      </c>
      <c r="L29" s="83"/>
    </row>
    <row r="30" spans="1:12" ht="15" customHeight="1">
      <c r="A30" s="9"/>
      <c r="B30" s="21"/>
      <c r="C30" s="21" t="s">
        <v>36</v>
      </c>
      <c r="D30" s="38" t="s">
        <v>20</v>
      </c>
      <c r="E30" s="56">
        <v>1</v>
      </c>
      <c r="F30" s="7">
        <v>1</v>
      </c>
      <c r="G30" s="38">
        <v>12</v>
      </c>
      <c r="H30" s="8">
        <v>250</v>
      </c>
      <c r="I30" s="39">
        <f t="shared" si="3"/>
        <v>232.5</v>
      </c>
      <c r="J30" s="40">
        <f>E30*F30*G30*H30</f>
        <v>3000</v>
      </c>
      <c r="K30" s="25">
        <f t="shared" si="5"/>
        <v>2790</v>
      </c>
      <c r="L30" s="83"/>
    </row>
    <row r="31" spans="1:12" ht="15" customHeight="1">
      <c r="A31" s="9"/>
      <c r="B31" s="21"/>
      <c r="C31" s="21" t="s">
        <v>37</v>
      </c>
      <c r="D31" s="38" t="s">
        <v>20</v>
      </c>
      <c r="E31" s="56">
        <v>1</v>
      </c>
      <c r="F31" s="7">
        <v>1</v>
      </c>
      <c r="G31" s="38">
        <v>12</v>
      </c>
      <c r="H31" s="8">
        <v>500</v>
      </c>
      <c r="I31" s="39">
        <f t="shared" si="3"/>
        <v>465</v>
      </c>
      <c r="J31" s="40">
        <f t="shared" si="4"/>
        <v>6000</v>
      </c>
      <c r="K31" s="25">
        <f t="shared" si="5"/>
        <v>5580</v>
      </c>
      <c r="L31" s="83"/>
    </row>
    <row r="32" spans="1:12" ht="15" customHeight="1">
      <c r="A32" s="9"/>
      <c r="B32" s="21"/>
      <c r="C32" s="21" t="s">
        <v>38</v>
      </c>
      <c r="D32" s="38" t="s">
        <v>20</v>
      </c>
      <c r="E32" s="56">
        <v>1</v>
      </c>
      <c r="F32" s="7">
        <v>1</v>
      </c>
      <c r="G32" s="38">
        <v>12</v>
      </c>
      <c r="H32" s="8">
        <v>578.19872374634895</v>
      </c>
      <c r="I32" s="39">
        <f t="shared" si="3"/>
        <v>537.72481308410454</v>
      </c>
      <c r="J32" s="40">
        <f t="shared" si="4"/>
        <v>6938.3846849561869</v>
      </c>
      <c r="K32" s="25">
        <f t="shared" si="5"/>
        <v>6452.6977570092549</v>
      </c>
      <c r="L32" s="83"/>
    </row>
    <row r="33" spans="1:13" s="77" customFormat="1" ht="15" customHeight="1">
      <c r="A33" s="74"/>
      <c r="B33" s="75"/>
      <c r="C33" s="21" t="s">
        <v>39</v>
      </c>
      <c r="D33" s="38" t="s">
        <v>20</v>
      </c>
      <c r="E33" s="56">
        <v>1</v>
      </c>
      <c r="F33" s="79" t="s">
        <v>40</v>
      </c>
      <c r="G33" s="38">
        <v>12</v>
      </c>
      <c r="H33" s="8">
        <f>I33/0.93</f>
        <v>16129.032258064515</v>
      </c>
      <c r="I33" s="39">
        <v>15000</v>
      </c>
      <c r="J33" s="40">
        <f>E33*5%*G33*H33</f>
        <v>9677.4193548387102</v>
      </c>
      <c r="K33" s="25">
        <f>E33*5%*G33*I33</f>
        <v>9000.0000000000018</v>
      </c>
      <c r="L33" s="76"/>
    </row>
    <row r="34" spans="1:13" s="37" customFormat="1" ht="14.45">
      <c r="A34" s="32"/>
      <c r="B34" s="33"/>
      <c r="C34" s="33"/>
      <c r="D34" s="33"/>
      <c r="E34" s="80"/>
      <c r="F34" s="33"/>
      <c r="G34" s="33"/>
      <c r="H34" s="34" t="s">
        <v>41</v>
      </c>
      <c r="I34" s="35"/>
      <c r="J34" s="36">
        <f>SUM(J25:J33)</f>
        <v>150415.80403979489</v>
      </c>
      <c r="K34" s="36">
        <f>SUM(K25:K33)</f>
        <v>139886.69775700927</v>
      </c>
    </row>
    <row r="35" spans="1:13">
      <c r="A35" s="9"/>
      <c r="B35" s="19" t="s">
        <v>42</v>
      </c>
      <c r="C35" s="19"/>
      <c r="D35" s="19"/>
      <c r="E35" s="54"/>
      <c r="F35" s="19"/>
      <c r="G35" s="19"/>
      <c r="H35" s="19"/>
      <c r="I35" s="20"/>
      <c r="J35" s="41"/>
      <c r="K35" s="41"/>
    </row>
    <row r="36" spans="1:13" ht="15" customHeight="1">
      <c r="A36" s="9"/>
      <c r="B36" s="42" t="s">
        <v>43</v>
      </c>
      <c r="C36" s="62"/>
      <c r="D36" s="62"/>
      <c r="E36" s="62"/>
      <c r="F36" s="62"/>
      <c r="G36" s="62"/>
      <c r="H36" s="62"/>
      <c r="I36" s="62"/>
      <c r="J36" s="62"/>
      <c r="K36" s="63"/>
      <c r="L36" s="83"/>
    </row>
    <row r="37" spans="1:13" ht="15" customHeight="1">
      <c r="A37" s="9"/>
      <c r="B37" s="21"/>
      <c r="C37" s="65" t="s">
        <v>44</v>
      </c>
      <c r="D37" s="66" t="s">
        <v>45</v>
      </c>
      <c r="E37" s="87">
        <v>5079</v>
      </c>
      <c r="F37" s="7">
        <v>1</v>
      </c>
      <c r="G37" s="38">
        <v>1</v>
      </c>
      <c r="H37" s="8">
        <v>400</v>
      </c>
      <c r="I37" s="39">
        <f t="shared" ref="I37" si="6">H37*0.93</f>
        <v>372</v>
      </c>
      <c r="J37" s="40">
        <f t="shared" ref="J37" si="7">E37*F37*G37*H37</f>
        <v>2031600</v>
      </c>
      <c r="K37" s="25">
        <f t="shared" ref="K37" si="8">E37*F37*G37*I37</f>
        <v>1889388</v>
      </c>
      <c r="L37" s="83"/>
      <c r="M37" s="72"/>
    </row>
    <row r="38" spans="1:13" ht="32.25" customHeight="1">
      <c r="A38" s="9"/>
      <c r="B38" s="84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83"/>
    </row>
    <row r="39" spans="1:13" ht="15" customHeight="1">
      <c r="A39" s="9"/>
      <c r="B39" s="21"/>
      <c r="C39" s="21" t="s">
        <v>47</v>
      </c>
      <c r="D39" s="38" t="s">
        <v>20</v>
      </c>
      <c r="E39" s="68">
        <v>1</v>
      </c>
      <c r="F39" s="43">
        <v>1</v>
      </c>
      <c r="G39" s="38">
        <v>12</v>
      </c>
      <c r="H39" s="38">
        <v>1000</v>
      </c>
      <c r="I39" s="44">
        <f>H39*0.93</f>
        <v>930</v>
      </c>
      <c r="J39" s="40">
        <f>E39*F39*G39*H39</f>
        <v>12000</v>
      </c>
      <c r="K39" s="25">
        <f>E39*F39*G39*I39</f>
        <v>11160</v>
      </c>
      <c r="L39" s="83"/>
    </row>
    <row r="40" spans="1:13" ht="15" customHeight="1">
      <c r="A40" s="9"/>
      <c r="B40" s="21"/>
      <c r="C40" s="64" t="s">
        <v>48</v>
      </c>
      <c r="D40" s="38" t="s">
        <v>49</v>
      </c>
      <c r="E40" s="56">
        <v>1</v>
      </c>
      <c r="F40" s="43">
        <v>1</v>
      </c>
      <c r="G40" s="38">
        <v>1</v>
      </c>
      <c r="H40" s="38">
        <v>30000</v>
      </c>
      <c r="I40" s="44">
        <f>H40*0.93</f>
        <v>27900</v>
      </c>
      <c r="J40" s="40">
        <f>E40*F40*G40*H40</f>
        <v>30000</v>
      </c>
      <c r="K40" s="25">
        <f t="shared" ref="K40:K41" si="9">E40*F40*G40*I40</f>
        <v>27900</v>
      </c>
      <c r="L40" s="83"/>
    </row>
    <row r="41" spans="1:13" ht="15" customHeight="1">
      <c r="A41" s="9"/>
      <c r="B41" s="21"/>
      <c r="C41" s="21" t="s">
        <v>50</v>
      </c>
      <c r="D41" s="38" t="s">
        <v>49</v>
      </c>
      <c r="E41" s="56">
        <v>1</v>
      </c>
      <c r="F41" s="43">
        <v>1</v>
      </c>
      <c r="G41" s="38">
        <v>1</v>
      </c>
      <c r="H41" s="38">
        <v>10142</v>
      </c>
      <c r="I41" s="44">
        <f>H41*0.93</f>
        <v>9432.0600000000013</v>
      </c>
      <c r="J41" s="40">
        <f>E41*F41*G41*H41</f>
        <v>10142</v>
      </c>
      <c r="K41" s="25">
        <f t="shared" si="9"/>
        <v>9432.0600000000013</v>
      </c>
      <c r="L41" s="83"/>
    </row>
    <row r="42" spans="1:13" ht="15" customHeight="1">
      <c r="A42" s="9"/>
      <c r="B42" s="84" t="s">
        <v>51</v>
      </c>
      <c r="C42" s="85"/>
      <c r="D42" s="85"/>
      <c r="E42" s="85"/>
      <c r="F42" s="85"/>
      <c r="G42" s="85"/>
      <c r="H42" s="85"/>
      <c r="I42" s="85"/>
      <c r="J42" s="85"/>
      <c r="K42" s="86"/>
      <c r="L42" s="83"/>
    </row>
    <row r="43" spans="1:13" ht="15" customHeight="1">
      <c r="A43" s="9"/>
      <c r="B43" s="21"/>
      <c r="C43" s="21" t="s">
        <v>52</v>
      </c>
      <c r="D43" s="38" t="s">
        <v>20</v>
      </c>
      <c r="E43" s="56">
        <v>1</v>
      </c>
      <c r="F43" s="43">
        <v>1</v>
      </c>
      <c r="G43" s="38">
        <v>12</v>
      </c>
      <c r="H43" s="38">
        <v>250</v>
      </c>
      <c r="I43" s="44">
        <f>H43*0.93</f>
        <v>232.5</v>
      </c>
      <c r="J43" s="40">
        <f t="shared" ref="J43:J44" si="10">E43*F43*G43*H43</f>
        <v>3000</v>
      </c>
      <c r="K43" s="25">
        <f>E43*F43*G43*I43</f>
        <v>2790</v>
      </c>
      <c r="L43" s="83"/>
    </row>
    <row r="44" spans="1:13" ht="15" customHeight="1">
      <c r="A44" s="9"/>
      <c r="B44" s="21"/>
      <c r="C44" s="21" t="s">
        <v>53</v>
      </c>
      <c r="D44" s="38" t="s">
        <v>20</v>
      </c>
      <c r="E44" s="56">
        <v>1</v>
      </c>
      <c r="F44" s="43">
        <v>1</v>
      </c>
      <c r="G44" s="38">
        <v>12</v>
      </c>
      <c r="H44" s="38">
        <v>500</v>
      </c>
      <c r="I44" s="44">
        <f>H44*0.93</f>
        <v>465</v>
      </c>
      <c r="J44" s="40">
        <f t="shared" si="10"/>
        <v>6000</v>
      </c>
      <c r="K44" s="25">
        <f>E44*F44*G44*I44</f>
        <v>5580</v>
      </c>
      <c r="L44" s="83"/>
    </row>
    <row r="45" spans="1:13" s="37" customFormat="1" ht="15" customHeight="1">
      <c r="A45" s="32"/>
      <c r="B45" s="33"/>
      <c r="C45" s="33"/>
      <c r="D45" s="33"/>
      <c r="E45" s="56"/>
      <c r="F45" s="33"/>
      <c r="G45" s="33"/>
      <c r="H45" s="34" t="s">
        <v>54</v>
      </c>
      <c r="I45" s="35"/>
      <c r="J45" s="36">
        <f>SUM(J36:J44)</f>
        <v>2092742</v>
      </c>
      <c r="K45" s="36">
        <f>SUM(K36:K44)</f>
        <v>1946250.06</v>
      </c>
    </row>
    <row r="46" spans="1:13" ht="15" customHeight="1">
      <c r="A46" s="9"/>
      <c r="B46" s="19"/>
      <c r="C46" s="19"/>
      <c r="D46" s="19"/>
      <c r="E46" s="54"/>
      <c r="F46" s="19"/>
      <c r="G46" s="19"/>
      <c r="H46" s="45" t="s">
        <v>55</v>
      </c>
      <c r="I46" s="46"/>
      <c r="J46" s="47">
        <f>J23+J34+J45</f>
        <v>3014772.4492010851</v>
      </c>
      <c r="K46" s="47">
        <f>K23+K34+K45</f>
        <v>2803738.3777570091</v>
      </c>
    </row>
    <row r="47" spans="1:13" ht="15" customHeight="1">
      <c r="A47" s="9"/>
      <c r="B47" s="19"/>
      <c r="C47" s="19"/>
      <c r="D47" s="20"/>
      <c r="E47" s="57"/>
      <c r="F47" s="48"/>
      <c r="G47" s="48"/>
      <c r="H47" s="45" t="s">
        <v>56</v>
      </c>
      <c r="I47" s="46"/>
      <c r="J47" s="49">
        <f>J46*7%</f>
        <v>211034.07144407599</v>
      </c>
      <c r="K47" s="49">
        <f>K46*7%</f>
        <v>196261.68644299067</v>
      </c>
    </row>
    <row r="48" spans="1:13" ht="15" customHeight="1">
      <c r="A48" s="9"/>
      <c r="B48" s="19"/>
      <c r="C48" s="19"/>
      <c r="D48" s="20"/>
      <c r="E48" s="58"/>
      <c r="F48" s="50"/>
      <c r="G48" s="50"/>
      <c r="H48" s="46" t="s">
        <v>57</v>
      </c>
      <c r="I48" s="46"/>
      <c r="J48" s="47">
        <f>J46+J47</f>
        <v>3225806.5206451612</v>
      </c>
      <c r="K48" s="47">
        <f>K46+K47</f>
        <v>3000000.0641999999</v>
      </c>
    </row>
    <row r="49" spans="1:11">
      <c r="A49" s="9"/>
    </row>
    <row r="50" spans="1:11">
      <c r="A50" s="11"/>
      <c r="B50" s="11"/>
      <c r="E50" s="59"/>
      <c r="K50" s="71"/>
    </row>
    <row r="51" spans="1:11">
      <c r="A51" s="11"/>
      <c r="B51" s="11"/>
      <c r="E51" s="60"/>
      <c r="K51" s="71"/>
    </row>
    <row r="52" spans="1:11">
      <c r="A52" s="9"/>
      <c r="K52" s="71"/>
    </row>
    <row r="53" spans="1:11">
      <c r="A53" s="9"/>
    </row>
    <row r="54" spans="1:11">
      <c r="A54" s="9"/>
    </row>
    <row r="55" spans="1:11">
      <c r="A55" s="9"/>
    </row>
    <row r="56" spans="1:11">
      <c r="A56" s="9"/>
    </row>
    <row r="57" spans="1:11">
      <c r="A57" s="9"/>
    </row>
    <row r="58" spans="1:11">
      <c r="A58" s="9"/>
    </row>
    <row r="59" spans="1:11">
      <c r="A59" s="9"/>
    </row>
    <row r="60" spans="1:11">
      <c r="A60" s="9"/>
    </row>
    <row r="61" spans="1:11">
      <c r="A61" s="9"/>
    </row>
    <row r="62" spans="1:11">
      <c r="A62" s="9"/>
    </row>
    <row r="63" spans="1:11">
      <c r="A63" s="9"/>
    </row>
    <row r="64" spans="1:1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</sheetData>
  <mergeCells count="7">
    <mergeCell ref="B2:G2"/>
    <mergeCell ref="C8:G8"/>
    <mergeCell ref="L16:L21"/>
    <mergeCell ref="L26:L32"/>
    <mergeCell ref="L36:L44"/>
    <mergeCell ref="B38:K38"/>
    <mergeCell ref="B42:K42"/>
  </mergeCells>
  <dataValidations count="2">
    <dataValidation type="list" allowBlank="1" showInputMessage="1" showErrorMessage="1" sqref="D49:D286" xr:uid="{00000000-0002-0000-0000-000000000000}">
      <formula1>"Month, Weeks, Days, Hours, Each, No. of Person, Installment,Item, Lump Sum"</formula1>
    </dataValidation>
    <dataValidation type="list" allowBlank="1" sqref="D25:D33 D43:D44" xr:uid="{47DAFD4A-976E-4020-83CB-6D244AFDC890}">
      <formula1>"Months, Weeks, Days, Hours, Each, Item, No. of Person, Lump Sum"</formula1>
    </dataValidation>
  </dataValidations>
  <pageMargins left="0.7" right="0.7" top="0.75" bottom="0.75" header="0.3" footer="0.3"/>
  <pageSetup paperSize="9" scale="7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31D1BD6C9B064685F02B7513D28303" ma:contentTypeVersion="21" ma:contentTypeDescription="Create a new document." ma:contentTypeScope="" ma:versionID="299ecf3d56d12dc36114679fa87f6916">
  <xsd:schema xmlns:xsd="http://www.w3.org/2001/XMLSchema" xmlns:xs="http://www.w3.org/2001/XMLSchema" xmlns:p="http://schemas.microsoft.com/office/2006/metadata/properties" xmlns:ns2="03fef8e7-46f3-4184-b40f-e9842c8106fe" xmlns:ns3="1b94a92b-635d-446f-b638-d3c1a2a64b88" targetNamespace="http://schemas.microsoft.com/office/2006/metadata/properties" ma:root="true" ma:fieldsID="1f7db4a0a7816c90ed739460ff3ef58d" ns2:_="" ns3:_="">
    <xsd:import namespace="03fef8e7-46f3-4184-b40f-e9842c8106fe"/>
    <xsd:import namespace="1b94a92b-635d-446f-b638-d3c1a2a64b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ateofDocument" minOccurs="0"/>
                <xsd:element ref="ns2:Description" minOccurs="0"/>
                <xsd:element ref="ns2:overview" minOccurs="0"/>
                <xsd:element ref="ns2:Confidentiality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ef8e7-46f3-4184-b40f-e9842c8106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ofDocument" ma:index="20" nillable="true" ma:displayName="Date of Document" ma:format="DateOnly" ma:internalName="DateofDocument">
      <xsd:simpleType>
        <xsd:restriction base="dms:DateTime"/>
      </xsd:simpleType>
    </xsd:element>
    <xsd:element name="Description" ma:index="21" nillable="true" ma:displayName="Description" ma:format="Dropdown" ma:internalName="Description">
      <xsd:simpleType>
        <xsd:restriction base="dms:Note">
          <xsd:maxLength value="255"/>
        </xsd:restriction>
      </xsd:simpleType>
    </xsd:element>
    <xsd:element name="overview" ma:index="22" nillable="true" ma:displayName="Overview" ma:format="Dropdown" ma:internalName="overview">
      <xsd:simpleType>
        <xsd:restriction base="dms:Note">
          <xsd:maxLength value="255"/>
        </xsd:restriction>
      </xsd:simpleType>
    </xsd:element>
    <xsd:element name="Confidentiality" ma:index="23" nillable="true" ma:displayName="Confidentiality" ma:default="Confidential (IOM Only)" ma:format="Dropdown" ma:internalName="Confidentiality">
      <xsd:simpleType>
        <xsd:restriction base="dms:Choice">
          <xsd:enumeration value="Restricted (IOM &amp; UN only)"/>
          <xsd:enumeration value="Confidential (IOM Only)"/>
          <xsd:enumeration value="Confidential (IOM authorized recipients only)"/>
          <xsd:enumeration value="Public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4a92b-635d-446f-b638-d3c1a2a64b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d08741be-8732-4473-a880-ff2685c7e724}" ma:internalName="TaxCatchAll" ma:showField="CatchAllData" ma:web="1b94a92b-635d-446f-b638-d3c1a2a64b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94a92b-635d-446f-b638-d3c1a2a64b88" xsi:nil="true"/>
    <lcf76f155ced4ddcb4097134ff3c332f xmlns="03fef8e7-46f3-4184-b40f-e9842c8106fe">
      <Terms xmlns="http://schemas.microsoft.com/office/infopath/2007/PartnerControls"/>
    </lcf76f155ced4ddcb4097134ff3c332f>
    <overview xmlns="03fef8e7-46f3-4184-b40f-e9842c8106fe" xsi:nil="true"/>
    <Confidentiality xmlns="03fef8e7-46f3-4184-b40f-e9842c8106fe">Confidential (IOM Only)</Confidentiality>
    <DateofDocument xmlns="03fef8e7-46f3-4184-b40f-e9842c8106fe" xsi:nil="true"/>
    <Description xmlns="03fef8e7-46f3-4184-b40f-e9842c8106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561185-179B-461A-8BE1-E62418188ECC}"/>
</file>

<file path=customXml/itemProps2.xml><?xml version="1.0" encoding="utf-8"?>
<ds:datastoreItem xmlns:ds="http://schemas.openxmlformats.org/officeDocument/2006/customXml" ds:itemID="{D6FE2D7D-A30B-4D9F-B569-89573A85AE9D}"/>
</file>

<file path=customXml/itemProps3.xml><?xml version="1.0" encoding="utf-8"?>
<ds:datastoreItem xmlns:ds="http://schemas.openxmlformats.org/officeDocument/2006/customXml" ds:itemID="{775B52C9-5F02-4B60-98E4-3027A7AD1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 BOER Roselinde (SLWOP)</cp:lastModifiedBy>
  <cp:revision>1</cp:revision>
  <dcterms:created xsi:type="dcterms:W3CDTF">2017-11-16T08:48:59Z</dcterms:created>
  <dcterms:modified xsi:type="dcterms:W3CDTF">2022-06-08T17:35:45Z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SCOGDocID">
    <vt:r8>11025</vt:r8>
  </property>
  <property fmtid="{D5CDD505-2E9C-101B-9397-08002B2CF9AE}" pid="3" name="DMSSCCorpOwner">
    <vt:lpwstr>672;#MAC-PRISM|5dda9705-3e16-4aaa-b01f-71a37528de2f</vt:lpwstr>
  </property>
  <property fmtid="{D5CDD505-2E9C-101B-9397-08002B2CF9AE}" pid="4" name="DMSSCTrackingNotes">
    <vt:lpwstr/>
  </property>
  <property fmtid="{D5CDD505-2E9C-101B-9397-08002B2CF9AE}" pid="5" name="DMSSCProjectCode">
    <vt:lpwstr/>
  </property>
  <property fmtid="{D5CDD505-2E9C-101B-9397-08002B2CF9AE}" pid="6" name="DMSSCEndorsingDate">
    <vt:lpwstr>2014-12-02T08:00:00Z</vt:lpwstr>
  </property>
  <property fmtid="{D5CDD505-2E9C-101B-9397-08002B2CF9AE}" pid="7" name="DMSSCDocumentNo">
    <vt:lpwstr/>
  </property>
  <property fmtid="{D5CDD505-2E9C-101B-9397-08002B2CF9AE}" pid="8" name="DMSSCProjectManager">
    <vt:lpwstr/>
  </property>
  <property fmtid="{D5CDD505-2E9C-101B-9397-08002B2CF9AE}" pid="9" name="DMSSCExpectedProjectEndDate">
    <vt:lpwstr>2016-12-31T08:00:00Z</vt:lpwstr>
  </property>
  <property fmtid="{D5CDD505-2E9C-101B-9397-08002B2CF9AE}" pid="10" name="DMSSCProjectStatus">
    <vt:i4>2</vt:i4>
  </property>
  <property fmtid="{D5CDD505-2E9C-101B-9397-08002B2CF9AE}" pid="11" name="ContentTypeId">
    <vt:lpwstr>0x0101009231D1BD6C9B064685F02B7513D28303</vt:lpwstr>
  </property>
  <property fmtid="{D5CDD505-2E9C-101B-9397-08002B2CF9AE}" pid="12" name="DMSSCLanguage">
    <vt:lpwstr>34;#English|4fdb6f7f-87a6-4bdf-a113-af22aa89e0ff</vt:lpwstr>
  </property>
  <property fmtid="{D5CDD505-2E9C-101B-9397-08002B2CF9AE}" pid="13" name="DMSSCKeywords">
    <vt:lpwstr/>
  </property>
  <property fmtid="{D5CDD505-2E9C-101B-9397-08002B2CF9AE}" pid="14" name="DMSSCEndorsingUnit">
    <vt:lpwstr/>
  </property>
  <property fmtid="{D5CDD505-2E9C-101B-9397-08002B2CF9AE}" pid="15" name="_dlc_DocIdItemGuid">
    <vt:lpwstr>1b65334d-efc3-40bc-8de2-277f3e11f157</vt:lpwstr>
  </property>
  <property fmtid="{D5CDD505-2E9C-101B-9397-08002B2CF9AE}" pid="16" name="DMSSCProjectBudgetUSD">
    <vt:i4>74730</vt:i4>
  </property>
  <property fmtid="{D5CDD505-2E9C-101B-9397-08002B2CF9AE}" pid="17" name="ddac3149ce8245138484f838be7fcc7e">
    <vt:lpwstr/>
  </property>
  <property fmtid="{D5CDD505-2E9C-101B-9397-08002B2CF9AE}" pid="18" name="DMSSCProjectTrackingNo">
    <vt:lpwstr/>
  </property>
  <property fmtid="{D5CDD505-2E9C-101B-9397-08002B2CF9AE}" pid="19" name="DMSSCSubjects">
    <vt:lpwstr/>
  </property>
  <property fmtid="{D5CDD505-2E9C-101B-9397-08002B2CF9AE}" pid="20" name="DMSSCProjectStartDate">
    <vt:lpwstr>2015-01-01T08:00:00Z</vt:lpwstr>
  </property>
  <property fmtid="{D5CDD505-2E9C-101B-9397-08002B2CF9AE}" pid="21" name="id256f71d35345689474340dd007a09d">
    <vt:lpwstr/>
  </property>
  <property fmtid="{D5CDD505-2E9C-101B-9397-08002B2CF9AE}" pid="22" name="DMSSCTypeofAgreement">
    <vt:lpwstr/>
  </property>
  <property fmtid="{D5CDD505-2E9C-101B-9397-08002B2CF9AE}" pid="23" name="DMSSCCountriesCovered">
    <vt:lpwstr/>
  </property>
  <property fmtid="{D5CDD505-2E9C-101B-9397-08002B2CF9AE}" pid="24" name="bec6e32e305846fc8e862047ed16a744">
    <vt:lpwstr/>
  </property>
  <property fmtid="{D5CDD505-2E9C-101B-9397-08002B2CF9AE}" pid="25" name="m63e22d85a01426b88ef9c83ec989ddc">
    <vt:lpwstr/>
  </property>
  <property fmtid="{D5CDD505-2E9C-101B-9397-08002B2CF9AE}" pid="26" name="a5c21126b0694d93a778523f94f94e6e">
    <vt:lpwstr/>
  </property>
  <property fmtid="{D5CDD505-2E9C-101B-9397-08002B2CF9AE}" pid="27" name="DMSSCCountryofDutyStation">
    <vt:lpwstr/>
  </property>
  <property fmtid="{D5CDD505-2E9C-101B-9397-08002B2CF9AE}" pid="28" name="DMSSCCountry">
    <vt:lpwstr/>
  </property>
  <property fmtid="{D5CDD505-2E9C-101B-9397-08002B2CF9AE}" pid="29" name="MSIP_Label_2059aa38-f392-4105-be92-628035578272_Enabled">
    <vt:lpwstr>true</vt:lpwstr>
  </property>
  <property fmtid="{D5CDD505-2E9C-101B-9397-08002B2CF9AE}" pid="30" name="MSIP_Label_2059aa38-f392-4105-be92-628035578272_SetDate">
    <vt:lpwstr>2020-06-02T19:00:34Z</vt:lpwstr>
  </property>
  <property fmtid="{D5CDD505-2E9C-101B-9397-08002B2CF9AE}" pid="31" name="MSIP_Label_2059aa38-f392-4105-be92-628035578272_Method">
    <vt:lpwstr>Standard</vt:lpwstr>
  </property>
  <property fmtid="{D5CDD505-2E9C-101B-9397-08002B2CF9AE}" pid="32" name="MSIP_Label_2059aa38-f392-4105-be92-628035578272_Name">
    <vt:lpwstr>IOMLb0020IN123173</vt:lpwstr>
  </property>
  <property fmtid="{D5CDD505-2E9C-101B-9397-08002B2CF9AE}" pid="33" name="MSIP_Label_2059aa38-f392-4105-be92-628035578272_SiteId">
    <vt:lpwstr>1588262d-23fb-43b4-bd6e-bce49c8e6186</vt:lpwstr>
  </property>
  <property fmtid="{D5CDD505-2E9C-101B-9397-08002B2CF9AE}" pid="34" name="MSIP_Label_2059aa38-f392-4105-be92-628035578272_ActionId">
    <vt:lpwstr>bc581182-80ca-4cdf-b947-00005fef6b8a</vt:lpwstr>
  </property>
  <property fmtid="{D5CDD505-2E9C-101B-9397-08002B2CF9AE}" pid="35" name="MSIP_Label_2059aa38-f392-4105-be92-628035578272_ContentBits">
    <vt:lpwstr>0</vt:lpwstr>
  </property>
  <property fmtid="{D5CDD505-2E9C-101B-9397-08002B2CF9AE}" pid="36" name="MediaServiceImageTags">
    <vt:lpwstr/>
  </property>
</Properties>
</file>