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7860"/>
  </bookViews>
  <sheets>
    <sheet name="Budget Plan International " sheetId="1" r:id="rId1"/>
  </sheets>
  <externalReferences>
    <externalReference r:id="rId2"/>
  </externalReferences>
  <definedNames>
    <definedName name="_xlnm.Print_Area" localSheetId="0">'Budget Plan International '!$A$1:$R$215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12" i="1" l="1"/>
  <c r="J91" i="1"/>
  <c r="J34" i="1"/>
  <c r="J35" i="1"/>
  <c r="L35" i="1"/>
  <c r="J39" i="1"/>
  <c r="J40" i="1"/>
  <c r="K40" i="1"/>
  <c r="J47" i="1"/>
  <c r="P47" i="1"/>
  <c r="J50" i="1"/>
  <c r="J51" i="1"/>
  <c r="K51" i="1"/>
  <c r="J55" i="1"/>
  <c r="J56" i="1"/>
  <c r="P56" i="1"/>
  <c r="J60" i="1"/>
  <c r="J66" i="1"/>
  <c r="J70" i="1"/>
  <c r="L70" i="1"/>
  <c r="J73" i="1"/>
  <c r="M73" i="1"/>
  <c r="J78" i="1"/>
  <c r="J79" i="1"/>
  <c r="M79" i="1"/>
  <c r="J84" i="1"/>
  <c r="N84" i="1"/>
  <c r="J90" i="1"/>
  <c r="P90" i="1"/>
  <c r="J93" i="1"/>
  <c r="J94" i="1"/>
  <c r="J99" i="1"/>
  <c r="J102" i="1"/>
  <c r="N102" i="1"/>
  <c r="J104" i="1"/>
  <c r="L104" i="1"/>
  <c r="J108" i="1"/>
  <c r="J109" i="1"/>
  <c r="J117" i="1"/>
  <c r="J121" i="1"/>
  <c r="J122" i="1"/>
  <c r="K122" i="1"/>
  <c r="J126" i="1"/>
  <c r="J131" i="1"/>
  <c r="J136" i="1"/>
  <c r="J140" i="1"/>
  <c r="J141" i="1"/>
  <c r="J145" i="1"/>
  <c r="J146" i="1"/>
  <c r="K146" i="1"/>
  <c r="J150" i="1"/>
  <c r="J156" i="1"/>
  <c r="L156" i="1"/>
  <c r="J157" i="1"/>
  <c r="J162" i="1"/>
  <c r="J166" i="1"/>
  <c r="J170" i="1"/>
  <c r="J171" i="1"/>
  <c r="J176" i="1"/>
  <c r="J182" i="1"/>
  <c r="J185" i="1"/>
  <c r="J188" i="1"/>
  <c r="J191" i="1"/>
  <c r="J193" i="1"/>
  <c r="J198" i="1"/>
  <c r="J203" i="1"/>
  <c r="J205" i="1"/>
  <c r="J210" i="1"/>
  <c r="E20" i="1"/>
  <c r="Q210" i="1"/>
  <c r="Q209" i="1"/>
  <c r="P210" i="1"/>
  <c r="P209" i="1"/>
  <c r="O209" i="1"/>
  <c r="M209" i="1"/>
  <c r="L209" i="1"/>
  <c r="K209" i="1"/>
  <c r="Q208" i="1"/>
  <c r="P208" i="1"/>
  <c r="J208" i="1"/>
  <c r="Q207" i="1"/>
  <c r="P207" i="1"/>
  <c r="J207" i="1"/>
  <c r="Q206" i="1"/>
  <c r="P206" i="1"/>
  <c r="J206" i="1"/>
  <c r="Q205" i="1"/>
  <c r="P205" i="1"/>
  <c r="O204" i="1"/>
  <c r="M204" i="1"/>
  <c r="L204" i="1"/>
  <c r="K204" i="1"/>
  <c r="Q203" i="1"/>
  <c r="P203" i="1"/>
  <c r="Q202" i="1"/>
  <c r="P202" i="1"/>
  <c r="J202" i="1"/>
  <c r="Q201" i="1"/>
  <c r="P201" i="1"/>
  <c r="J201" i="1"/>
  <c r="O200" i="1"/>
  <c r="M200" i="1"/>
  <c r="L200" i="1"/>
  <c r="K200" i="1"/>
  <c r="R199" i="1"/>
  <c r="Q198" i="1"/>
  <c r="Q197" i="1"/>
  <c r="P198" i="1"/>
  <c r="P197" i="1"/>
  <c r="N198" i="1"/>
  <c r="N197" i="1"/>
  <c r="O197" i="1"/>
  <c r="L197" i="1"/>
  <c r="K197" i="1"/>
  <c r="Q196" i="1"/>
  <c r="P196" i="1"/>
  <c r="N196" i="1"/>
  <c r="J196" i="1"/>
  <c r="Q195" i="1"/>
  <c r="P195" i="1"/>
  <c r="N195" i="1"/>
  <c r="J195" i="1"/>
  <c r="Q194" i="1"/>
  <c r="P194" i="1"/>
  <c r="N194" i="1"/>
  <c r="J194" i="1"/>
  <c r="Q193" i="1"/>
  <c r="P193" i="1"/>
  <c r="N193" i="1"/>
  <c r="O192" i="1"/>
  <c r="L192" i="1"/>
  <c r="K192" i="1"/>
  <c r="Q191" i="1"/>
  <c r="P191" i="1"/>
  <c r="N191" i="1"/>
  <c r="Q190" i="1"/>
  <c r="P190" i="1"/>
  <c r="N190" i="1"/>
  <c r="J190" i="1"/>
  <c r="Q189" i="1"/>
  <c r="P189" i="1"/>
  <c r="N189" i="1"/>
  <c r="J189" i="1"/>
  <c r="Q188" i="1"/>
  <c r="P188" i="1"/>
  <c r="N188" i="1"/>
  <c r="O187" i="1"/>
  <c r="L187" i="1"/>
  <c r="K187" i="1"/>
  <c r="Q185" i="1"/>
  <c r="P185" i="1"/>
  <c r="Q184" i="1"/>
  <c r="P184" i="1"/>
  <c r="J184" i="1"/>
  <c r="Q183" i="1"/>
  <c r="P183" i="1"/>
  <c r="J183" i="1"/>
  <c r="O181" i="1"/>
  <c r="N181" i="1"/>
  <c r="M181" i="1"/>
  <c r="K181" i="1"/>
  <c r="Q180" i="1"/>
  <c r="P180" i="1"/>
  <c r="J180" i="1"/>
  <c r="Q179" i="1"/>
  <c r="P179" i="1"/>
  <c r="J179" i="1"/>
  <c r="Q178" i="1"/>
  <c r="P178" i="1"/>
  <c r="J178" i="1"/>
  <c r="N177" i="1"/>
  <c r="M177" i="1"/>
  <c r="Q176" i="1"/>
  <c r="P176" i="1"/>
  <c r="Q175" i="1"/>
  <c r="P175" i="1"/>
  <c r="J175" i="1"/>
  <c r="L175" i="1"/>
  <c r="Q174" i="1"/>
  <c r="P174" i="1"/>
  <c r="J174" i="1"/>
  <c r="Q173" i="1"/>
  <c r="P173" i="1"/>
  <c r="J173" i="1"/>
  <c r="O172" i="1"/>
  <c r="N172" i="1"/>
  <c r="M172" i="1"/>
  <c r="K172" i="1"/>
  <c r="Q171" i="1"/>
  <c r="P171" i="1"/>
  <c r="Q170" i="1"/>
  <c r="P170" i="1"/>
  <c r="Q169" i="1"/>
  <c r="P169" i="1"/>
  <c r="J169" i="1"/>
  <c r="O168" i="1"/>
  <c r="N168" i="1"/>
  <c r="M168" i="1"/>
  <c r="K168" i="1"/>
  <c r="Q167" i="1"/>
  <c r="P167" i="1"/>
  <c r="J167" i="1"/>
  <c r="Q166" i="1"/>
  <c r="P166" i="1"/>
  <c r="Q165" i="1"/>
  <c r="P165" i="1"/>
  <c r="J165" i="1"/>
  <c r="Q164" i="1"/>
  <c r="P164" i="1"/>
  <c r="J164" i="1"/>
  <c r="Q163" i="1"/>
  <c r="P163" i="1"/>
  <c r="J163" i="1"/>
  <c r="Q162" i="1"/>
  <c r="P162" i="1"/>
  <c r="O161" i="1"/>
  <c r="N161" i="1"/>
  <c r="M161" i="1"/>
  <c r="K161" i="1"/>
  <c r="Q160" i="1"/>
  <c r="P160" i="1"/>
  <c r="J160" i="1"/>
  <c r="Q159" i="1"/>
  <c r="P159" i="1"/>
  <c r="J159" i="1"/>
  <c r="Q158" i="1"/>
  <c r="P158" i="1"/>
  <c r="J158" i="1"/>
  <c r="Q157" i="1"/>
  <c r="P157" i="1"/>
  <c r="Q156" i="1"/>
  <c r="P156" i="1"/>
  <c r="O155" i="1"/>
  <c r="N155" i="1"/>
  <c r="M155" i="1"/>
  <c r="K155" i="1"/>
  <c r="Q154" i="1"/>
  <c r="P154" i="1"/>
  <c r="J154" i="1"/>
  <c r="L154" i="1"/>
  <c r="Q153" i="1"/>
  <c r="P153" i="1"/>
  <c r="J153" i="1"/>
  <c r="O152" i="1"/>
  <c r="N152" i="1"/>
  <c r="M152" i="1"/>
  <c r="K152" i="1"/>
  <c r="Q150" i="1"/>
  <c r="P150" i="1"/>
  <c r="Q149" i="1"/>
  <c r="P149" i="1"/>
  <c r="J149" i="1"/>
  <c r="J148" i="1"/>
  <c r="Q147" i="1"/>
  <c r="P147" i="1"/>
  <c r="J147" i="1"/>
  <c r="Q146" i="1"/>
  <c r="P146" i="1"/>
  <c r="Q145" i="1"/>
  <c r="P145" i="1"/>
  <c r="O144" i="1"/>
  <c r="N144" i="1"/>
  <c r="M144" i="1"/>
  <c r="L144" i="1"/>
  <c r="Q143" i="1"/>
  <c r="P143" i="1"/>
  <c r="J143" i="1"/>
  <c r="Q142" i="1"/>
  <c r="P142" i="1"/>
  <c r="J142" i="1"/>
  <c r="K142" i="1"/>
  <c r="Q141" i="1"/>
  <c r="P141" i="1"/>
  <c r="Q140" i="1"/>
  <c r="P140" i="1"/>
  <c r="O139" i="1"/>
  <c r="N139" i="1"/>
  <c r="M139" i="1"/>
  <c r="L139" i="1"/>
  <c r="Q138" i="1"/>
  <c r="P138" i="1"/>
  <c r="J138" i="1"/>
  <c r="Q137" i="1"/>
  <c r="P137" i="1"/>
  <c r="J137" i="1"/>
  <c r="Q136" i="1"/>
  <c r="P136" i="1"/>
  <c r="Q135" i="1"/>
  <c r="P135" i="1"/>
  <c r="J135" i="1"/>
  <c r="O134" i="1"/>
  <c r="N134" i="1"/>
  <c r="M134" i="1"/>
  <c r="L134" i="1"/>
  <c r="Q133" i="1"/>
  <c r="P133" i="1"/>
  <c r="J133" i="1"/>
  <c r="Q132" i="1"/>
  <c r="P132" i="1"/>
  <c r="J132" i="1"/>
  <c r="Q131" i="1"/>
  <c r="P131" i="1"/>
  <c r="Q130" i="1"/>
  <c r="P130" i="1"/>
  <c r="J130" i="1"/>
  <c r="Q129" i="1"/>
  <c r="P129" i="1"/>
  <c r="J129" i="1"/>
  <c r="Q128" i="1"/>
  <c r="P128" i="1"/>
  <c r="J128" i="1"/>
  <c r="O127" i="1"/>
  <c r="N127" i="1"/>
  <c r="M127" i="1"/>
  <c r="L127" i="1"/>
  <c r="Q126" i="1"/>
  <c r="P126" i="1"/>
  <c r="Q125" i="1"/>
  <c r="P125" i="1"/>
  <c r="J125" i="1"/>
  <c r="K125" i="1"/>
  <c r="Q124" i="1"/>
  <c r="P124" i="1"/>
  <c r="J124" i="1"/>
  <c r="K124" i="1"/>
  <c r="Q123" i="1"/>
  <c r="P123" i="1"/>
  <c r="J123" i="1"/>
  <c r="Q122" i="1"/>
  <c r="P122" i="1"/>
  <c r="Q121" i="1"/>
  <c r="P121" i="1"/>
  <c r="O120" i="1"/>
  <c r="N120" i="1"/>
  <c r="M120" i="1"/>
  <c r="L120" i="1"/>
  <c r="Q119" i="1"/>
  <c r="P119" i="1"/>
  <c r="J119" i="1"/>
  <c r="Q118" i="1"/>
  <c r="P118" i="1"/>
  <c r="J118" i="1"/>
  <c r="K118" i="1"/>
  <c r="Q117" i="1"/>
  <c r="P117" i="1"/>
  <c r="Q116" i="1"/>
  <c r="P116" i="1"/>
  <c r="J116" i="1"/>
  <c r="O115" i="1"/>
  <c r="N115" i="1"/>
  <c r="M115" i="1"/>
  <c r="L115" i="1"/>
  <c r="J113" i="1"/>
  <c r="P113" i="1"/>
  <c r="P112" i="1"/>
  <c r="Q112" i="1"/>
  <c r="N112" i="1"/>
  <c r="M112" i="1"/>
  <c r="L112" i="1"/>
  <c r="K112" i="1"/>
  <c r="J110" i="1"/>
  <c r="Q110" i="1"/>
  <c r="O107" i="1"/>
  <c r="J106" i="1"/>
  <c r="J105" i="1"/>
  <c r="O103" i="1"/>
  <c r="J101" i="1"/>
  <c r="Q101" i="1"/>
  <c r="J100" i="1"/>
  <c r="J98" i="1"/>
  <c r="J97" i="1"/>
  <c r="O96" i="1"/>
  <c r="J95" i="1"/>
  <c r="K95" i="1"/>
  <c r="J92" i="1"/>
  <c r="P91" i="1"/>
  <c r="O89" i="1"/>
  <c r="J88" i="1"/>
  <c r="J87" i="1"/>
  <c r="M87" i="1"/>
  <c r="J86" i="1"/>
  <c r="O85" i="1"/>
  <c r="J83" i="1"/>
  <c r="J82" i="1"/>
  <c r="O81" i="1"/>
  <c r="J80" i="1"/>
  <c r="Q80" i="1"/>
  <c r="O77" i="1"/>
  <c r="J75" i="1"/>
  <c r="N75" i="1"/>
  <c r="J74" i="1"/>
  <c r="O72" i="1"/>
  <c r="J69" i="1"/>
  <c r="R68" i="1"/>
  <c r="O68" i="1"/>
  <c r="J67" i="1"/>
  <c r="J65" i="1"/>
  <c r="J64" i="1"/>
  <c r="O63" i="1"/>
  <c r="J61" i="1"/>
  <c r="L61" i="1"/>
  <c r="J59" i="1"/>
  <c r="J58" i="1"/>
  <c r="L58" i="1"/>
  <c r="J57" i="1"/>
  <c r="L57" i="1"/>
  <c r="J54" i="1"/>
  <c r="R53" i="1"/>
  <c r="O53" i="1"/>
  <c r="J52" i="1"/>
  <c r="J49" i="1"/>
  <c r="J48" i="1"/>
  <c r="M48" i="1"/>
  <c r="J46" i="1"/>
  <c r="N46" i="1"/>
  <c r="J45" i="1"/>
  <c r="R44" i="1"/>
  <c r="O44" i="1"/>
  <c r="J41" i="1"/>
  <c r="R38" i="1"/>
  <c r="Q38" i="1"/>
  <c r="O38" i="1"/>
  <c r="J37" i="1"/>
  <c r="L37" i="1"/>
  <c r="J36" i="1"/>
  <c r="P36" i="1"/>
  <c r="R33" i="1"/>
  <c r="Q33" i="1"/>
  <c r="O33" i="1"/>
  <c r="J32" i="1"/>
  <c r="J31" i="1"/>
  <c r="P31" i="1"/>
  <c r="Q30" i="1"/>
  <c r="O30" i="1"/>
  <c r="O186" i="1"/>
  <c r="O177" i="1"/>
  <c r="O151" i="1"/>
  <c r="L199" i="1"/>
  <c r="P200" i="1"/>
  <c r="Q161" i="1"/>
  <c r="P152" i="1"/>
  <c r="Q177" i="1"/>
  <c r="Q192" i="1"/>
  <c r="P161" i="1"/>
  <c r="Q200" i="1"/>
  <c r="J152" i="1"/>
  <c r="J161" i="1"/>
  <c r="J127" i="1"/>
  <c r="J187" i="1"/>
  <c r="J200" i="1"/>
  <c r="Q127" i="1"/>
  <c r="P177" i="1"/>
  <c r="P204" i="1"/>
  <c r="K186" i="1"/>
  <c r="K177" i="1"/>
  <c r="K151" i="1"/>
  <c r="M58" i="1"/>
  <c r="J38" i="1"/>
  <c r="P95" i="1"/>
  <c r="J139" i="1"/>
  <c r="J181" i="1"/>
  <c r="J72" i="1"/>
  <c r="J204" i="1"/>
  <c r="J168" i="1"/>
  <c r="P192" i="1"/>
  <c r="J192" i="1"/>
  <c r="L79" i="1"/>
  <c r="J77" i="1"/>
  <c r="P115" i="1"/>
  <c r="Q204" i="1"/>
  <c r="P66" i="1"/>
  <c r="N66" i="1"/>
  <c r="K148" i="1"/>
  <c r="K60" i="1"/>
  <c r="P60" i="1"/>
  <c r="K133" i="1"/>
  <c r="L157" i="1"/>
  <c r="J155" i="1"/>
  <c r="O43" i="1"/>
  <c r="K56" i="1"/>
  <c r="L52" i="1"/>
  <c r="N56" i="1"/>
  <c r="L91" i="1"/>
  <c r="P104" i="1"/>
  <c r="P120" i="1"/>
  <c r="Q155" i="1"/>
  <c r="L160" i="1"/>
  <c r="M188" i="1"/>
  <c r="J103" i="1"/>
  <c r="Q120" i="1"/>
  <c r="O62" i="1"/>
  <c r="K91" i="1"/>
  <c r="P51" i="1"/>
  <c r="M52" i="1"/>
  <c r="P61" i="1"/>
  <c r="Q172" i="1"/>
  <c r="J33" i="1"/>
  <c r="P34" i="1"/>
  <c r="N34" i="1"/>
  <c r="K34" i="1"/>
  <c r="J68" i="1"/>
  <c r="P69" i="1"/>
  <c r="N98" i="1"/>
  <c r="K99" i="1"/>
  <c r="P99" i="1"/>
  <c r="M109" i="1"/>
  <c r="L109" i="1"/>
  <c r="K123" i="1"/>
  <c r="L179" i="1"/>
  <c r="L180" i="1"/>
  <c r="J177" i="1"/>
  <c r="J30" i="1"/>
  <c r="K36" i="1"/>
  <c r="P40" i="1"/>
  <c r="L47" i="1"/>
  <c r="K47" i="1"/>
  <c r="N49" i="1"/>
  <c r="N59" i="1"/>
  <c r="M59" i="1"/>
  <c r="L69" i="1"/>
  <c r="L68" i="1"/>
  <c r="N74" i="1"/>
  <c r="M82" i="1"/>
  <c r="L82" i="1"/>
  <c r="M98" i="1"/>
  <c r="J81" i="1"/>
  <c r="K147" i="1"/>
  <c r="N36" i="1"/>
  <c r="P67" i="1"/>
  <c r="L67" i="1"/>
  <c r="J89" i="1"/>
  <c r="K90" i="1"/>
  <c r="N93" i="1"/>
  <c r="P100" i="1"/>
  <c r="L100" i="1"/>
  <c r="J107" i="1"/>
  <c r="K119" i="1"/>
  <c r="J134" i="1"/>
  <c r="N210" i="1"/>
  <c r="N209" i="1"/>
  <c r="J209" i="1"/>
  <c r="P86" i="1"/>
  <c r="J85" i="1"/>
  <c r="L86" i="1"/>
  <c r="K86" i="1"/>
  <c r="L183" i="1"/>
  <c r="Q29" i="1"/>
  <c r="J63" i="1"/>
  <c r="L64" i="1"/>
  <c r="O29" i="1"/>
  <c r="N45" i="1"/>
  <c r="J44" i="1"/>
  <c r="P46" i="1"/>
  <c r="J53" i="1"/>
  <c r="M64" i="1"/>
  <c r="K67" i="1"/>
  <c r="O76" i="1"/>
  <c r="O71" i="1"/>
  <c r="P78" i="1"/>
  <c r="P84" i="1"/>
  <c r="Q87" i="1"/>
  <c r="N88" i="1"/>
  <c r="N90" i="1"/>
  <c r="M93" i="1"/>
  <c r="M97" i="1"/>
  <c r="J96" i="1"/>
  <c r="L97" i="1"/>
  <c r="K100" i="1"/>
  <c r="J120" i="1"/>
  <c r="K126" i="1"/>
  <c r="K141" i="1"/>
  <c r="K143" i="1"/>
  <c r="K145" i="1"/>
  <c r="J144" i="1"/>
  <c r="P168" i="1"/>
  <c r="J172" i="1"/>
  <c r="L178" i="1"/>
  <c r="J115" i="1"/>
  <c r="M114" i="1"/>
  <c r="P139" i="1"/>
  <c r="P155" i="1"/>
  <c r="Q168" i="1"/>
  <c r="N151" i="1"/>
  <c r="P181" i="1"/>
  <c r="N187" i="1"/>
  <c r="P199" i="1"/>
  <c r="O114" i="1"/>
  <c r="K129" i="1"/>
  <c r="P134" i="1"/>
  <c r="N114" i="1"/>
  <c r="Q152" i="1"/>
  <c r="L186" i="1"/>
  <c r="O199" i="1"/>
  <c r="M199" i="1"/>
  <c r="M151" i="1"/>
  <c r="P172" i="1"/>
  <c r="N192" i="1"/>
  <c r="K199" i="1"/>
  <c r="P144" i="1"/>
  <c r="Q115" i="1"/>
  <c r="Q144" i="1"/>
  <c r="Q181" i="1"/>
  <c r="Q187" i="1"/>
  <c r="P187" i="1"/>
  <c r="M50" i="1"/>
  <c r="Q50" i="1"/>
  <c r="L50" i="1"/>
  <c r="P54" i="1"/>
  <c r="K54" i="1"/>
  <c r="N54" i="1"/>
  <c r="Q57" i="1"/>
  <c r="Q65" i="1"/>
  <c r="L65" i="1"/>
  <c r="P65" i="1"/>
  <c r="K65" i="1"/>
  <c r="Q70" i="1"/>
  <c r="L170" i="1"/>
  <c r="L182" i="1"/>
  <c r="N31" i="1"/>
  <c r="M31" i="1"/>
  <c r="L32" i="1"/>
  <c r="P32" i="1"/>
  <c r="P30" i="1"/>
  <c r="K32" i="1"/>
  <c r="L39" i="1"/>
  <c r="P39" i="1"/>
  <c r="K39" i="1"/>
  <c r="L41" i="1"/>
  <c r="P41" i="1"/>
  <c r="K41" i="1"/>
  <c r="P48" i="1"/>
  <c r="K48" i="1"/>
  <c r="N48" i="1"/>
  <c r="K50" i="1"/>
  <c r="Q51" i="1"/>
  <c r="Q55" i="1"/>
  <c r="L55" i="1"/>
  <c r="P55" i="1"/>
  <c r="K55" i="1"/>
  <c r="P73" i="1"/>
  <c r="K73" i="1"/>
  <c r="N73" i="1"/>
  <c r="Q73" i="1"/>
  <c r="N78" i="1"/>
  <c r="M78" i="1"/>
  <c r="M32" i="1"/>
  <c r="M39" i="1"/>
  <c r="M41" i="1"/>
  <c r="M46" i="1"/>
  <c r="Q46" i="1"/>
  <c r="L46" i="1"/>
  <c r="Q49" i="1"/>
  <c r="L49" i="1"/>
  <c r="P49" i="1"/>
  <c r="K49" i="1"/>
  <c r="N50" i="1"/>
  <c r="L54" i="1"/>
  <c r="M55" i="1"/>
  <c r="P58" i="1"/>
  <c r="K58" i="1"/>
  <c r="N58" i="1"/>
  <c r="Q58" i="1"/>
  <c r="N61" i="1"/>
  <c r="M61" i="1"/>
  <c r="Q61" i="1"/>
  <c r="N65" i="1"/>
  <c r="M66" i="1"/>
  <c r="Q66" i="1"/>
  <c r="L66" i="1"/>
  <c r="N69" i="1"/>
  <c r="M69" i="1"/>
  <c r="Q69" i="1"/>
  <c r="Q74" i="1"/>
  <c r="L74" i="1"/>
  <c r="P74" i="1"/>
  <c r="K74" i="1"/>
  <c r="K78" i="1"/>
  <c r="P87" i="1"/>
  <c r="K87" i="1"/>
  <c r="N87" i="1"/>
  <c r="L87" i="1"/>
  <c r="P101" i="1"/>
  <c r="K101" i="1"/>
  <c r="N101" i="1"/>
  <c r="M101" i="1"/>
  <c r="L101" i="1"/>
  <c r="Q106" i="1"/>
  <c r="L106" i="1"/>
  <c r="P106" i="1"/>
  <c r="K106" i="1"/>
  <c r="N106" i="1"/>
  <c r="M106" i="1"/>
  <c r="P35" i="1"/>
  <c r="K35" i="1"/>
  <c r="N35" i="1"/>
  <c r="P37" i="1"/>
  <c r="K37" i="1"/>
  <c r="N37" i="1"/>
  <c r="Q45" i="1"/>
  <c r="L45" i="1"/>
  <c r="P45" i="1"/>
  <c r="K45" i="1"/>
  <c r="Q54" i="1"/>
  <c r="N57" i="1"/>
  <c r="M57" i="1"/>
  <c r="P70" i="1"/>
  <c r="K70" i="1"/>
  <c r="N70" i="1"/>
  <c r="M75" i="1"/>
  <c r="Q75" i="1"/>
  <c r="L75" i="1"/>
  <c r="N80" i="1"/>
  <c r="M80" i="1"/>
  <c r="L80" i="1"/>
  <c r="K80" i="1"/>
  <c r="Q83" i="1"/>
  <c r="L83" i="1"/>
  <c r="P83" i="1"/>
  <c r="K83" i="1"/>
  <c r="N83" i="1"/>
  <c r="L173" i="1"/>
  <c r="N40" i="1"/>
  <c r="M40" i="1"/>
  <c r="M45" i="1"/>
  <c r="Q48" i="1"/>
  <c r="N51" i="1"/>
  <c r="M51" i="1"/>
  <c r="K57" i="1"/>
  <c r="M60" i="1"/>
  <c r="Q60" i="1"/>
  <c r="L60" i="1"/>
  <c r="M65" i="1"/>
  <c r="K75" i="1"/>
  <c r="Q78" i="1"/>
  <c r="P80" i="1"/>
  <c r="M83" i="1"/>
  <c r="P92" i="1"/>
  <c r="K92" i="1"/>
  <c r="N92" i="1"/>
  <c r="L92" i="1"/>
  <c r="Q92" i="1"/>
  <c r="M94" i="1"/>
  <c r="Q94" i="1"/>
  <c r="L94" i="1"/>
  <c r="P94" i="1"/>
  <c r="N94" i="1"/>
  <c r="K94" i="1"/>
  <c r="M108" i="1"/>
  <c r="L108" i="1"/>
  <c r="N108" i="1"/>
  <c r="K108" i="1"/>
  <c r="Q108" i="1"/>
  <c r="Q107" i="1"/>
  <c r="K31" i="1"/>
  <c r="L31" i="1"/>
  <c r="N32" i="1"/>
  <c r="M34" i="1"/>
  <c r="L34" i="1"/>
  <c r="M35" i="1"/>
  <c r="M36" i="1"/>
  <c r="L36" i="1"/>
  <c r="M37" i="1"/>
  <c r="N39" i="1"/>
  <c r="L40" i="1"/>
  <c r="N41" i="1"/>
  <c r="K46" i="1"/>
  <c r="N47" i="1"/>
  <c r="M47" i="1"/>
  <c r="Q47" i="1"/>
  <c r="L48" i="1"/>
  <c r="M49" i="1"/>
  <c r="P50" i="1"/>
  <c r="L51" i="1"/>
  <c r="P52" i="1"/>
  <c r="K52" i="1"/>
  <c r="N52" i="1"/>
  <c r="Q52" i="1"/>
  <c r="M54" i="1"/>
  <c r="N55" i="1"/>
  <c r="M56" i="1"/>
  <c r="Q56" i="1"/>
  <c r="L56" i="1"/>
  <c r="P57" i="1"/>
  <c r="Q59" i="1"/>
  <c r="L59" i="1"/>
  <c r="P59" i="1"/>
  <c r="K59" i="1"/>
  <c r="N60" i="1"/>
  <c r="K61" i="1"/>
  <c r="P64" i="1"/>
  <c r="K64" i="1"/>
  <c r="N64" i="1"/>
  <c r="Q64" i="1"/>
  <c r="K66" i="1"/>
  <c r="N67" i="1"/>
  <c r="M67" i="1"/>
  <c r="Q67" i="1"/>
  <c r="K69" i="1"/>
  <c r="M70" i="1"/>
  <c r="L73" i="1"/>
  <c r="M74" i="1"/>
  <c r="P75" i="1"/>
  <c r="L78" i="1"/>
  <c r="Q79" i="1"/>
  <c r="P79" i="1"/>
  <c r="K79" i="1"/>
  <c r="N79" i="1"/>
  <c r="M92" i="1"/>
  <c r="Q95" i="1"/>
  <c r="P105" i="1"/>
  <c r="K105" i="1"/>
  <c r="N105" i="1"/>
  <c r="M105" i="1"/>
  <c r="L105" i="1"/>
  <c r="K140" i="1"/>
  <c r="L171" i="1"/>
  <c r="M84" i="1"/>
  <c r="Q84" i="1"/>
  <c r="L84" i="1"/>
  <c r="Q88" i="1"/>
  <c r="L88" i="1"/>
  <c r="P88" i="1"/>
  <c r="K88" i="1"/>
  <c r="M90" i="1"/>
  <c r="Q90" i="1"/>
  <c r="L90" i="1"/>
  <c r="Q93" i="1"/>
  <c r="L93" i="1"/>
  <c r="P93" i="1"/>
  <c r="K93" i="1"/>
  <c r="P97" i="1"/>
  <c r="K97" i="1"/>
  <c r="N97" i="1"/>
  <c r="Q97" i="1"/>
  <c r="N100" i="1"/>
  <c r="M100" i="1"/>
  <c r="Q100" i="1"/>
  <c r="K116" i="1"/>
  <c r="K121" i="1"/>
  <c r="K130" i="1"/>
  <c r="K131" i="1"/>
  <c r="K135" i="1"/>
  <c r="Q134" i="1"/>
  <c r="L153" i="1"/>
  <c r="L152" i="1"/>
  <c r="N95" i="1"/>
  <c r="M95" i="1"/>
  <c r="M99" i="1"/>
  <c r="Q99" i="1"/>
  <c r="L99" i="1"/>
  <c r="Q102" i="1"/>
  <c r="L102" i="1"/>
  <c r="M102" i="1"/>
  <c r="K102" i="1"/>
  <c r="M110" i="1"/>
  <c r="L110" i="1"/>
  <c r="N110" i="1"/>
  <c r="K110" i="1"/>
  <c r="K117" i="1"/>
  <c r="P127" i="1"/>
  <c r="M198" i="1"/>
  <c r="M197" i="1"/>
  <c r="J197" i="1"/>
  <c r="P82" i="1"/>
  <c r="K82" i="1"/>
  <c r="N82" i="1"/>
  <c r="Q82" i="1"/>
  <c r="K84" i="1"/>
  <c r="N86" i="1"/>
  <c r="M86" i="1"/>
  <c r="Q86" i="1"/>
  <c r="M88" i="1"/>
  <c r="N91" i="1"/>
  <c r="M91" i="1"/>
  <c r="Q91" i="1"/>
  <c r="L95" i="1"/>
  <c r="Q98" i="1"/>
  <c r="L98" i="1"/>
  <c r="P98" i="1"/>
  <c r="K98" i="1"/>
  <c r="N99" i="1"/>
  <c r="P102" i="1"/>
  <c r="Q105" i="1"/>
  <c r="K136" i="1"/>
  <c r="Q139" i="1"/>
  <c r="L184" i="1"/>
  <c r="N104" i="1"/>
  <c r="M104" i="1"/>
  <c r="Q104" i="1"/>
  <c r="P109" i="1"/>
  <c r="P107" i="1"/>
  <c r="K109" i="1"/>
  <c r="N109" i="1"/>
  <c r="J112" i="1"/>
  <c r="K137" i="1"/>
  <c r="K149" i="1"/>
  <c r="L176" i="1"/>
  <c r="M195" i="1"/>
  <c r="N207" i="1"/>
  <c r="K104" i="1"/>
  <c r="O113" i="1"/>
  <c r="O112" i="1"/>
  <c r="L114" i="1"/>
  <c r="K128" i="1"/>
  <c r="K132" i="1"/>
  <c r="K138" i="1"/>
  <c r="K150" i="1"/>
  <c r="L158" i="1"/>
  <c r="L159" i="1"/>
  <c r="L174" i="1"/>
  <c r="L185" i="1"/>
  <c r="M194" i="1"/>
  <c r="N208" i="1"/>
  <c r="M193" i="1"/>
  <c r="N201" i="1"/>
  <c r="N202" i="1"/>
  <c r="N203" i="1"/>
  <c r="N205" i="1"/>
  <c r="L162" i="1"/>
  <c r="L163" i="1"/>
  <c r="L164" i="1"/>
  <c r="L165" i="1"/>
  <c r="L166" i="1"/>
  <c r="L167" i="1"/>
  <c r="L169" i="1"/>
  <c r="M189" i="1"/>
  <c r="M191" i="1"/>
  <c r="N206" i="1"/>
  <c r="M190" i="1"/>
  <c r="M196" i="1"/>
  <c r="Q199" i="1"/>
  <c r="P186" i="1"/>
  <c r="Q186" i="1"/>
  <c r="L103" i="1"/>
  <c r="O42" i="1"/>
  <c r="J199" i="1"/>
  <c r="Q85" i="1"/>
  <c r="P81" i="1"/>
  <c r="M85" i="1"/>
  <c r="J186" i="1"/>
  <c r="K120" i="1"/>
  <c r="Q63" i="1"/>
  <c r="Q68" i="1"/>
  <c r="L177" i="1"/>
  <c r="L30" i="1"/>
  <c r="J151" i="1"/>
  <c r="M187" i="1"/>
  <c r="M192" i="1"/>
  <c r="K139" i="1"/>
  <c r="L77" i="1"/>
  <c r="K89" i="1"/>
  <c r="L63" i="1"/>
  <c r="L62" i="1"/>
  <c r="P38" i="1"/>
  <c r="P89" i="1"/>
  <c r="N72" i="1"/>
  <c r="J76" i="1"/>
  <c r="J71" i="1"/>
  <c r="K144" i="1"/>
  <c r="P85" i="1"/>
  <c r="K85" i="1"/>
  <c r="J62" i="1"/>
  <c r="P151" i="1"/>
  <c r="N186" i="1"/>
  <c r="Q151" i="1"/>
  <c r="M103" i="1"/>
  <c r="K68" i="1"/>
  <c r="N33" i="1"/>
  <c r="M68" i="1"/>
  <c r="N53" i="1"/>
  <c r="J114" i="1"/>
  <c r="N204" i="1"/>
  <c r="L155" i="1"/>
  <c r="K127" i="1"/>
  <c r="O111" i="1"/>
  <c r="L96" i="1"/>
  <c r="N85" i="1"/>
  <c r="M96" i="1"/>
  <c r="K115" i="1"/>
  <c r="M72" i="1"/>
  <c r="K30" i="1"/>
  <c r="M81" i="1"/>
  <c r="K33" i="1"/>
  <c r="N30" i="1"/>
  <c r="P68" i="1"/>
  <c r="L168" i="1"/>
  <c r="N89" i="1"/>
  <c r="N81" i="1"/>
  <c r="M89" i="1"/>
  <c r="N44" i="1"/>
  <c r="L33" i="1"/>
  <c r="P44" i="1"/>
  <c r="K103" i="1"/>
  <c r="P114" i="1"/>
  <c r="Q114" i="1"/>
  <c r="L81" i="1"/>
  <c r="P103" i="1"/>
  <c r="L72" i="1"/>
  <c r="P77" i="1"/>
  <c r="L172" i="1"/>
  <c r="N68" i="1"/>
  <c r="K72" i="1"/>
  <c r="J43" i="1"/>
  <c r="J29" i="1"/>
  <c r="P96" i="1"/>
  <c r="K107" i="1"/>
  <c r="L161" i="1"/>
  <c r="Q81" i="1"/>
  <c r="K134" i="1"/>
  <c r="Q96" i="1"/>
  <c r="L89" i="1"/>
  <c r="N63" i="1"/>
  <c r="N38" i="1"/>
  <c r="N107" i="1"/>
  <c r="M107" i="1"/>
  <c r="Q77" i="1"/>
  <c r="M63" i="1"/>
  <c r="N77" i="1"/>
  <c r="P72" i="1"/>
  <c r="K53" i="1"/>
  <c r="Q103" i="1"/>
  <c r="N103" i="1"/>
  <c r="N96" i="1"/>
  <c r="Q89" i="1"/>
  <c r="K63" i="1"/>
  <c r="M33" i="1"/>
  <c r="L107" i="1"/>
  <c r="Q53" i="1"/>
  <c r="L44" i="1"/>
  <c r="L85" i="1"/>
  <c r="K77" i="1"/>
  <c r="L53" i="1"/>
  <c r="M38" i="1"/>
  <c r="Q72" i="1"/>
  <c r="L38" i="1"/>
  <c r="P53" i="1"/>
  <c r="N200" i="1"/>
  <c r="K81" i="1"/>
  <c r="K96" i="1"/>
  <c r="P63" i="1"/>
  <c r="M53" i="1"/>
  <c r="M44" i="1"/>
  <c r="K44" i="1"/>
  <c r="Q44" i="1"/>
  <c r="P33" i="1"/>
  <c r="M77" i="1"/>
  <c r="K38" i="1"/>
  <c r="M30" i="1"/>
  <c r="L181" i="1"/>
  <c r="Q111" i="1"/>
  <c r="O211" i="1"/>
  <c r="Q76" i="1"/>
  <c r="K62" i="1"/>
  <c r="J111" i="1"/>
  <c r="N199" i="1"/>
  <c r="N111" i="1"/>
  <c r="J42" i="1"/>
  <c r="P111" i="1"/>
  <c r="N76" i="1"/>
  <c r="N29" i="1"/>
  <c r="P29" i="1"/>
  <c r="P43" i="1"/>
  <c r="K29" i="1"/>
  <c r="P62" i="1"/>
  <c r="Q62" i="1"/>
  <c r="M186" i="1"/>
  <c r="M111" i="1"/>
  <c r="L29" i="1"/>
  <c r="P76" i="1"/>
  <c r="P71" i="1"/>
  <c r="M76" i="1"/>
  <c r="M71" i="1"/>
  <c r="L76" i="1"/>
  <c r="L71" i="1"/>
  <c r="N43" i="1"/>
  <c r="M43" i="1"/>
  <c r="N71" i="1"/>
  <c r="N62" i="1"/>
  <c r="N42" i="1"/>
  <c r="K114" i="1"/>
  <c r="K111" i="1"/>
  <c r="L151" i="1"/>
  <c r="L111" i="1"/>
  <c r="M29" i="1"/>
  <c r="M62" i="1"/>
  <c r="Q71" i="1"/>
  <c r="K76" i="1"/>
  <c r="K71" i="1"/>
  <c r="Q43" i="1"/>
  <c r="K43" i="1"/>
  <c r="K42" i="1"/>
  <c r="L43" i="1"/>
  <c r="L42" i="1"/>
  <c r="Q42" i="1"/>
  <c r="J211" i="1"/>
  <c r="J213" i="1"/>
  <c r="P42" i="1"/>
  <c r="P211" i="1"/>
  <c r="P212" i="1"/>
  <c r="N211" i="1"/>
  <c r="K211" i="1"/>
  <c r="M42" i="1"/>
  <c r="M211" i="1"/>
  <c r="L211" i="1"/>
  <c r="R29" i="1"/>
  <c r="Q211" i="1"/>
  <c r="Q212" i="1"/>
  <c r="R71" i="1"/>
  <c r="Q213" i="1"/>
  <c r="J215" i="1"/>
  <c r="E21" i="1"/>
  <c r="E19" i="1"/>
  <c r="P213" i="1"/>
  <c r="R111" i="1"/>
  <c r="R42" i="1"/>
  <c r="R211" i="1"/>
</calcChain>
</file>

<file path=xl/sharedStrings.xml><?xml version="1.0" encoding="utf-8"?>
<sst xmlns="http://schemas.openxmlformats.org/spreadsheetml/2006/main" count="677" uniqueCount="436">
  <si>
    <t>Name of the organisation:</t>
  </si>
  <si>
    <t>Plan International Belgium</t>
  </si>
  <si>
    <t>Country Office:</t>
  </si>
  <si>
    <t>Mali</t>
  </si>
  <si>
    <t>Title of projet:</t>
  </si>
  <si>
    <t>Une éducation sûre, inclusive et de qualité en situation d'urgence au Centre du Mali</t>
  </si>
  <si>
    <t>Grant agreement number :</t>
  </si>
  <si>
    <t>Implementation period:</t>
  </si>
  <si>
    <t>1/04/2019 - 31/03/2021</t>
  </si>
  <si>
    <t>I. Project Income</t>
  </si>
  <si>
    <t>Amount in Eur</t>
  </si>
  <si>
    <t>-Total project income</t>
  </si>
  <si>
    <t>o Contribution requested to DGD :</t>
  </si>
  <si>
    <t>o Plan International Belgium contribution:</t>
  </si>
  <si>
    <t>o Others:</t>
  </si>
  <si>
    <t>II. Project costs</t>
  </si>
  <si>
    <t>Attribution per result</t>
  </si>
  <si>
    <t>Attribution per year</t>
  </si>
  <si>
    <t>Ref.</t>
  </si>
  <si>
    <t>Budget lines</t>
  </si>
  <si>
    <t>Unit Type</t>
  </si>
  <si>
    <t>Qty</t>
  </si>
  <si>
    <t>Frequency / %</t>
  </si>
  <si>
    <t>Unit cost (EUR)</t>
  </si>
  <si>
    <t>Currency</t>
  </si>
  <si>
    <t xml:space="preserve">Total Budget (EUR)
</t>
  </si>
  <si>
    <t>R1
in Eur</t>
  </si>
  <si>
    <t xml:space="preserve"> R2
in Eur</t>
  </si>
  <si>
    <t xml:space="preserve"> R3
in Eur</t>
  </si>
  <si>
    <t xml:space="preserve"> R4
in Eur</t>
  </si>
  <si>
    <t>Not attributed to results</t>
  </si>
  <si>
    <t>Y1
in Eur</t>
  </si>
  <si>
    <t>Y2
in Eur</t>
  </si>
  <si>
    <t>Ratio</t>
  </si>
  <si>
    <t>A</t>
  </si>
  <si>
    <t>A. Equipment</t>
  </si>
  <si>
    <t>A1.</t>
  </si>
  <si>
    <t>A1 Vehicle</t>
  </si>
  <si>
    <t>A1.1</t>
  </si>
  <si>
    <t>Achat Land Cruiser hard top 5 portes (dispositif de sécurité inclus)</t>
  </si>
  <si>
    <t>Véhicule</t>
  </si>
  <si>
    <t>Euros</t>
  </si>
  <si>
    <t>A1.2</t>
  </si>
  <si>
    <t>Motos projects officers</t>
  </si>
  <si>
    <t>Moto</t>
  </si>
  <si>
    <t>A2</t>
  </si>
  <si>
    <t>A2 IT/computer equipment</t>
  </si>
  <si>
    <t>A2.1</t>
  </si>
  <si>
    <t>Ordinateurs</t>
  </si>
  <si>
    <t>Laptop</t>
  </si>
  <si>
    <t>A2.2</t>
  </si>
  <si>
    <t>Imprimantes</t>
  </si>
  <si>
    <t>Imprimante</t>
  </si>
  <si>
    <t>A2.3</t>
  </si>
  <si>
    <t xml:space="preserve">Cameras </t>
  </si>
  <si>
    <t>Camera</t>
  </si>
  <si>
    <t>A2.4</t>
  </si>
  <si>
    <t>Telephones</t>
  </si>
  <si>
    <t>Telephone</t>
  </si>
  <si>
    <t>A3</t>
  </si>
  <si>
    <t>A3 Office furniture and equipment (desk, Chair etc....)</t>
  </si>
  <si>
    <t>A3.1</t>
  </si>
  <si>
    <t>Mobilier de bureau (table, chaise, armoire etc..) Mopti</t>
  </si>
  <si>
    <t>Set</t>
  </si>
  <si>
    <t>A3.2</t>
  </si>
  <si>
    <t>Mobilier de bureau (table, chaise, armoire etc..) Bankass</t>
  </si>
  <si>
    <t>A3.3</t>
  </si>
  <si>
    <t>Mobilier de bureau (table, chaise, armoire etc..) Bamako</t>
  </si>
  <si>
    <t>B</t>
  </si>
  <si>
    <t>B. Human Resources</t>
  </si>
  <si>
    <t>B1</t>
  </si>
  <si>
    <t>B1 Local staff</t>
  </si>
  <si>
    <t>B1.1</t>
  </si>
  <si>
    <t xml:space="preserve">B1.1 Program staff </t>
  </si>
  <si>
    <t>B1.1.1</t>
  </si>
  <si>
    <t xml:space="preserve">Chef de projet </t>
  </si>
  <si>
    <t>Mois</t>
  </si>
  <si>
    <t>B1.1.2</t>
  </si>
  <si>
    <t>M&amp;E Officer</t>
  </si>
  <si>
    <t>B1.1.3</t>
  </si>
  <si>
    <t>Officiers de projet en Education basés à (Mopti, Socoura, Dialassagou, Dimbal)</t>
  </si>
  <si>
    <t>B1.1.4</t>
  </si>
  <si>
    <t>Officiers de projet Education à Bankass</t>
  </si>
  <si>
    <t>B1.1.5</t>
  </si>
  <si>
    <t>Logisticien</t>
  </si>
  <si>
    <t>B1.1.6</t>
  </si>
  <si>
    <t>EiE Spécialiste</t>
  </si>
  <si>
    <t>B1.1.7</t>
  </si>
  <si>
    <t>CPiE spécialiste</t>
  </si>
  <si>
    <t>B1.1.8</t>
  </si>
  <si>
    <t>Spécialiste Genre</t>
  </si>
  <si>
    <t>B1.2</t>
  </si>
  <si>
    <t>B1.2 Support staff</t>
  </si>
  <si>
    <t>B1.2.1</t>
  </si>
  <si>
    <t>Assistant Comptable Mopti</t>
  </si>
  <si>
    <t>B1.2.2</t>
  </si>
  <si>
    <t>Comptable Bamako</t>
  </si>
  <si>
    <t>B1.2.3</t>
  </si>
  <si>
    <t>MEAL Manager</t>
  </si>
  <si>
    <t>B1.2.4</t>
  </si>
  <si>
    <t>Security Advisor</t>
  </si>
  <si>
    <t>B1.2.5</t>
  </si>
  <si>
    <t>B1.2.6</t>
  </si>
  <si>
    <t>Grants Manager</t>
  </si>
  <si>
    <t>B1.2.7</t>
  </si>
  <si>
    <t>Emergency Response Manager</t>
  </si>
  <si>
    <t>B1.2.8</t>
  </si>
  <si>
    <t>Human Ressources Manager</t>
  </si>
  <si>
    <t>B2</t>
  </si>
  <si>
    <t>B2 Expatriates staff</t>
  </si>
  <si>
    <t>B2.1</t>
  </si>
  <si>
    <t xml:space="preserve">B2.1 Program staff </t>
  </si>
  <si>
    <t>B2.1.1</t>
  </si>
  <si>
    <t>Programme Manager</t>
  </si>
  <si>
    <t>B2.1.2</t>
  </si>
  <si>
    <t>MEAL Officer</t>
  </si>
  <si>
    <t>B2.1.3</t>
  </si>
  <si>
    <t>Education and IQE Spécialiste</t>
  </si>
  <si>
    <t>B2.1.4</t>
  </si>
  <si>
    <t>International Programme Director</t>
  </si>
  <si>
    <t>B2.2</t>
  </si>
  <si>
    <t xml:space="preserve">B2.2 Support staff </t>
  </si>
  <si>
    <t>B2.2.1</t>
  </si>
  <si>
    <t>Programme Support Manager</t>
  </si>
  <si>
    <t>B2.2.2</t>
  </si>
  <si>
    <t>Country Director</t>
  </si>
  <si>
    <t>C</t>
  </si>
  <si>
    <t>C. Running Costs</t>
  </si>
  <si>
    <t>C1</t>
  </si>
  <si>
    <t>C1 Running costs of vehicles</t>
  </si>
  <si>
    <t>C1.1</t>
  </si>
  <si>
    <t>Fuel for 1 vehicle for Plan</t>
  </si>
  <si>
    <t>C1.2</t>
  </si>
  <si>
    <t>Maintenance of vehicle</t>
  </si>
  <si>
    <t>C1.3</t>
  </si>
  <si>
    <t>Insurance for vehicle</t>
  </si>
  <si>
    <t>C2</t>
  </si>
  <si>
    <t>C2 Travel costs</t>
  </si>
  <si>
    <t>C2.1</t>
  </si>
  <si>
    <t>Travel</t>
  </si>
  <si>
    <t>C2.1.1</t>
  </si>
  <si>
    <t>Vols nationaux UNHAS Bamako - Mopti</t>
  </si>
  <si>
    <t>Vol</t>
  </si>
  <si>
    <t>C2.1.2</t>
  </si>
  <si>
    <t>Vols internationaux Bruxelles - Bamako</t>
  </si>
  <si>
    <t>C2.1.3</t>
  </si>
  <si>
    <t xml:space="preserve">Vols internationaux Bangui - Bamako (Formateur) </t>
  </si>
  <si>
    <t>C2.2</t>
  </si>
  <si>
    <t>Accomodation</t>
  </si>
  <si>
    <t>C2.2.1</t>
  </si>
  <si>
    <t>Mission Plan Bamako</t>
  </si>
  <si>
    <t>Nuit</t>
  </si>
  <si>
    <t>C2.2.2</t>
  </si>
  <si>
    <t>Mission Plan International Belgique</t>
  </si>
  <si>
    <t>C2.2.3</t>
  </si>
  <si>
    <t>Mission Plan International (Formateur)</t>
  </si>
  <si>
    <t>C2.3</t>
  </si>
  <si>
    <t>Per diem</t>
  </si>
  <si>
    <t>C2.3.1</t>
  </si>
  <si>
    <t>Jour</t>
  </si>
  <si>
    <t>C2.3.2</t>
  </si>
  <si>
    <t>C2.3.3</t>
  </si>
  <si>
    <t>C3</t>
  </si>
  <si>
    <t>C3 Communication, visibility, information</t>
  </si>
  <si>
    <t>C3.1</t>
  </si>
  <si>
    <t>Telephone &amp; Comm. Costs</t>
  </si>
  <si>
    <t>C3.2</t>
  </si>
  <si>
    <t>Visibility</t>
  </si>
  <si>
    <t>Lumpsum</t>
  </si>
  <si>
    <t>C3.3</t>
  </si>
  <si>
    <t>Internet Mopti</t>
  </si>
  <si>
    <t>C3.4</t>
  </si>
  <si>
    <t>Internet Bankass</t>
  </si>
  <si>
    <t>C3.5</t>
  </si>
  <si>
    <t>Internet Bamako</t>
  </si>
  <si>
    <t>C3.6</t>
  </si>
  <si>
    <t>Visibility &amp; Communication Bamako</t>
  </si>
  <si>
    <t>C4</t>
  </si>
  <si>
    <t>C4 Buildings: rents and utilities</t>
  </si>
  <si>
    <t>C4.1</t>
  </si>
  <si>
    <t>Loyer Bureau Bamako</t>
  </si>
  <si>
    <t>C4.2</t>
  </si>
  <si>
    <t>Loyer Bureau Mopti</t>
  </si>
  <si>
    <t>C4.3</t>
  </si>
  <si>
    <t>Loyer Bureau Bankass</t>
  </si>
  <si>
    <t>C4.4</t>
  </si>
  <si>
    <t>Utilities (water, electricity, etc…) Bankass</t>
  </si>
  <si>
    <t>C4.5</t>
  </si>
  <si>
    <t>Utilities (water, electricity, etc…) Mopti</t>
  </si>
  <si>
    <t>C4.6</t>
  </si>
  <si>
    <t>Utilities (water, electricity, etc…) Bamako</t>
  </si>
  <si>
    <t>C5</t>
  </si>
  <si>
    <t>C5 Supplies and materials</t>
  </si>
  <si>
    <t>C5.1</t>
  </si>
  <si>
    <t>Office Supplies (&lt; US$1,000) Bamako</t>
  </si>
  <si>
    <t>C5.2</t>
  </si>
  <si>
    <t>Office Supplies (&lt; US$1,000) Mopti</t>
  </si>
  <si>
    <t>C5.3</t>
  </si>
  <si>
    <t>Office Supplies (&lt; US$1,000) Bankass</t>
  </si>
  <si>
    <t>C6</t>
  </si>
  <si>
    <t>C6 External Services</t>
  </si>
  <si>
    <t>C6.1</t>
  </si>
  <si>
    <t>External Audit</t>
  </si>
  <si>
    <t>C6.2</t>
  </si>
  <si>
    <t>Baseline</t>
  </si>
  <si>
    <t>C6.3</t>
  </si>
  <si>
    <t>External evaluation</t>
  </si>
  <si>
    <t>D</t>
  </si>
  <si>
    <t>D. Other operational costs</t>
  </si>
  <si>
    <t>D0</t>
  </si>
  <si>
    <t>Result 0: Start-up Workshop</t>
  </si>
  <si>
    <t>Start-up Workshop</t>
  </si>
  <si>
    <t>D1</t>
  </si>
  <si>
    <t>Résultat 1: 450 filles et 450 garçons, âgés de 8 à 12 ans, non scolarisés ou déscolarisés du fait de la crise humanitaire réintègrent le système éducatif classique grâce à la mise en place de services de scolarisation accélérée passerelle (SSA/P); 95 filles et 95 garçons vulnérables des écoles classiques sont appuyés à Mopti et Bankass.</t>
  </si>
  <si>
    <t>D1.1</t>
  </si>
  <si>
    <t>R1-A1: Identification de 450 filles et 450 garçons non scolarisés ou déscolarisés et évaluation de leurs besoins éducatifs via des mobilisations communautaires</t>
  </si>
  <si>
    <t>D1.1.1</t>
  </si>
  <si>
    <t>R1-A1.1: Organisation d'un atelier d'élaboration des critères équitables et objectivables de sélection des enfants PDI, retournés, rapatriés non-scolarisés ou déscolarisés auprès de 40 partenaires-clés</t>
  </si>
  <si>
    <t>Personne</t>
  </si>
  <si>
    <t>D1.1.2</t>
  </si>
  <si>
    <t>R1-A1.2: Appui de 20 leaders communautaires à la sensibilisation des communautés aux critères d’inclusion des enfants PDI, retournés et rapatriés via des messages radios et des dialogues communautaires</t>
  </si>
  <si>
    <t>Communauté</t>
  </si>
  <si>
    <t>D1.1.3</t>
  </si>
  <si>
    <t>R1-A1.3: Sélection et recrutement de 18 futurs animateurs SSA/P en collaboration avec les partenaires-clés du système éducatif</t>
  </si>
  <si>
    <t>Animateur</t>
  </si>
  <si>
    <t>D1.1.4</t>
  </si>
  <si>
    <t>R1-A1.4: Identification des enfants déscolarisés dans les 10 communautés par les futurs animateurs des SSA/P en collaboration avec les leaders communautaires</t>
  </si>
  <si>
    <t>D1.2</t>
  </si>
  <si>
    <t>R1-A2: Mise en place et renforcement des capacités de 15 Comités de Gestion Scolaire (CGS) des SSA/P en collaboration avec les communautés</t>
  </si>
  <si>
    <t>D1.2.1</t>
  </si>
  <si>
    <t>R1-A2.1: Mise en place des 15 CGS des SSA/P (4 membres par comité)</t>
  </si>
  <si>
    <t>Comité</t>
  </si>
  <si>
    <t>D1.2.2</t>
  </si>
  <si>
    <t>R1-A2.2: Formation des 60 membres de CGS des SSA/P en budget et plan d'action, protection de l'enfance et VBG, code de conduite, culture de la paix, plan de contingence et critère de vulnérabilité</t>
  </si>
  <si>
    <t>Membre CGS</t>
  </si>
  <si>
    <t>D1.2.3</t>
  </si>
  <si>
    <t>R1-A2.3: Formation des 60 membres de CGS sur les critères applicables à l'installation des SSA/P conformément aux critères INEE (Inter Agency Network of Education in Emergency) et MEN (Ministère de l'éducation nationale)</t>
  </si>
  <si>
    <t>D1.2.4</t>
  </si>
  <si>
    <t>R1-A2.4: Organisation des missions d'identification des espaces communautaires hôtes des SSA/P conformément aux normes INEE et MEN</t>
  </si>
  <si>
    <t>Espace SSA/P</t>
  </si>
  <si>
    <t>D1.2.5</t>
  </si>
  <si>
    <t>R1-A2.5: Mise en place et suivi des plans d'actions et de l'utilisation du code de conduite (activité sans coûts)</t>
  </si>
  <si>
    <t>D1.2.6</t>
  </si>
  <si>
    <t>R1-A2.6: Soutien au développement de synergies avec les Mécanismes Communautaires de Protection de l'Enfance (MCPE) (activité sans coûts)</t>
  </si>
  <si>
    <t>D1.3</t>
  </si>
  <si>
    <t xml:space="preserve">R1-A3: Réhabilitation et dotation des 15 SSA/P avec latrines accessibles et sensibles au genre conformément aux normes INEE </t>
  </si>
  <si>
    <t>D1.3.1</t>
  </si>
  <si>
    <t>R1-A3.1: Réhabilitation de 15 espaces SSA/P en conformité avec les normes INEE et MEN</t>
  </si>
  <si>
    <t xml:space="preserve">SSA/P </t>
  </si>
  <si>
    <t>D1.3.2</t>
  </si>
  <si>
    <t xml:space="preserve">R1-A3.2: Construction de 30 latrines pour les espaces SSA/P </t>
  </si>
  <si>
    <t>Latrine</t>
  </si>
  <si>
    <t>D1.3.3</t>
  </si>
  <si>
    <t>R1-A3.3: Construction d'un point de forage d'eau et installation de 30 stations de lavages des mains alimentées par les points de forage.</t>
  </si>
  <si>
    <t>Forage et dispositif WaSH</t>
  </si>
  <si>
    <t>D1.3.4</t>
  </si>
  <si>
    <t>R1-A3.4: Distribution mensuelle des petits équipements d'hygiène et d'entretien aux 15 SSA/P</t>
  </si>
  <si>
    <t>SSA/P</t>
  </si>
  <si>
    <t>D1.3.5</t>
  </si>
  <si>
    <t>R1-A3.5: Equipement des 15 salles de classe des SSA/P</t>
  </si>
  <si>
    <t>Salle de classe</t>
  </si>
  <si>
    <t>D1.3.6</t>
  </si>
  <si>
    <t>R1-A3.6: Achat et distribution de matériels pédagogiques aux 15 animateurs des SSA/P</t>
  </si>
  <si>
    <t>D1.4</t>
  </si>
  <si>
    <t xml:space="preserve">R1-A4: Formation initiale et continue de 18 animateurs de SSA/P </t>
  </si>
  <si>
    <t>D1.4.1</t>
  </si>
  <si>
    <t>R1-A4.1: Formation initiale de 18 animateurs de SSA/P en techniques pédagogiques (incl. 3 animateurs de réserve) (25 jours)</t>
  </si>
  <si>
    <t>D1.4.2</t>
  </si>
  <si>
    <t>R1-A4.2: Formation initiale de 18  animateurs de SSA/P en protection de l'enfance, VBG, culture de la paix, plan de contingence, codes de conduite et critères de vulnérabilité (incl. 3 animateurs de réserve) (5 jours)</t>
  </si>
  <si>
    <t>D1.4.3</t>
  </si>
  <si>
    <t>R1-A4.3: Formation continue de 20 jours des 15 animateurs des SSA/P (renforcement des capacités pédagogiques)</t>
  </si>
  <si>
    <t>D1.4.4</t>
  </si>
  <si>
    <t>R1-A4.4: Rencontres pédagogiques trimestrielles des 15 animateurs des SSA/P et 2 conseillers CAP</t>
  </si>
  <si>
    <t>Participant</t>
  </si>
  <si>
    <t>D1.5</t>
  </si>
  <si>
    <t>R1-A5: Organisation des cours et suivi de l'apprentissage des 900 apprenants des espaces SSA/P</t>
  </si>
  <si>
    <t>D1.5.1</t>
  </si>
  <si>
    <t>R1-A5.1: Compensation des 15 animateurs des SSA/P par Plan International Mali</t>
  </si>
  <si>
    <t>D1.5.2</t>
  </si>
  <si>
    <t>R1-A5.2: Organisation de 04 évaluations de routine de 900 apprenants des SSA/P</t>
  </si>
  <si>
    <t>Apprenant</t>
  </si>
  <si>
    <t>D1.5.3</t>
  </si>
  <si>
    <t>R1-A5.3: Suivi des 15 animateurs des SSA/P par les conseillers du CAP</t>
  </si>
  <si>
    <t>D1.5.4</t>
  </si>
  <si>
    <t>R1-A5.4: Achat et distribution de kits scolaires à 900 apprenants des SSA/P</t>
  </si>
  <si>
    <t>D1.6</t>
  </si>
  <si>
    <t>R1-A6: Réintégration des 450 apprenants de SSA/P dans le système scolaire classique et appui à 190 apprenants les plus vulnérables des écoles classiques</t>
  </si>
  <si>
    <t>D1.6.1</t>
  </si>
  <si>
    <t>R1-A6.1: Organisation de 2 évaluations finales passerelle des 900 apprenants des SSA/P</t>
  </si>
  <si>
    <t>D1.6.2</t>
  </si>
  <si>
    <t>R1-A6.2: Formation de 15 enseignants des écoles classiques à l’intégration des apprenants SSA/P dans le système scolaire classique, avec l’appui des 15 animateurs des SSA/P</t>
  </si>
  <si>
    <t>Enseignant</t>
  </si>
  <si>
    <t>D1.6.3</t>
  </si>
  <si>
    <t>R1-A6.3: Sensibilisation de 15 membres des CGS des écoles classiques qui accueilleront les sortants des SSA/P afin d'encourager leur accueil et d'éviter la stigmatisation</t>
  </si>
  <si>
    <t>D1.6.4</t>
  </si>
  <si>
    <t>R1-A6.4: Définition des critères de vulnérabilité et identification des enfants les plus vulnérables par les CGS, enseignants, leaders communautaires (activité sans coût)</t>
  </si>
  <si>
    <t>D1.6.5</t>
  </si>
  <si>
    <t>R1-A6.5: Paiement des frais d'inscription dans les écoles classiques des 450 apprenants sortant des SSA/P et de 190 apprenants les plus vulnérables des écoles classiques</t>
  </si>
  <si>
    <t>D1.6.6</t>
  </si>
  <si>
    <t>R1-A6.6: Achat et distribution de kits scolaire à 450 apprenants sortant des SSA/P et à 190 apprenants vulnérables des écoles classiques</t>
  </si>
  <si>
    <t>D2</t>
  </si>
  <si>
    <t>Result 2: 1,750 filles et 1,750 garçons âgés de 7 à 15 ans ont accès à des espaces d'apprentissage temporaires (EAT); 750 filles et 750 garçons vulnérables des établissements dont les EAT dépendent, à Mopti et Bankass dans le respect des principes de qualité, d’inclusivité et de sécurité</t>
  </si>
  <si>
    <t>D2.1</t>
  </si>
  <si>
    <t>R2-A1: Identification des enfants non-scolarisés et à risque d'être déscolarisés via une mobilisation communautaire</t>
  </si>
  <si>
    <t>D2.1.1</t>
  </si>
  <si>
    <t>R2-A1.1: Organisation d'un atelier de travail visant à définir les critères de mise en place des EAT auprès de 88 partenaires clés du système éducatifs</t>
  </si>
  <si>
    <t>Partenaire clé</t>
  </si>
  <si>
    <t>D2.1.2</t>
  </si>
  <si>
    <t>R2-A1.2: Sensibilisation des communautés à l'accueil et l'intégration de 3500 enfants PDI, retournés et rapatriés et vulnérables via des messages radios et dialogues communautaires</t>
  </si>
  <si>
    <t>D2.2</t>
  </si>
  <si>
    <t>R2-A2: Gestion des 38 espaces d'apprentissage temporaire (EAT) à base communautaire</t>
  </si>
  <si>
    <t>D2.2.1</t>
  </si>
  <si>
    <t>R2-A2.1: Formation des 152 membres de CGS en charge des EAT en budget et plan d'action, protection de l'enfance et VBG, code de conduite, culture de la paix, plan de contingence et critères de vulnérabilité</t>
  </si>
  <si>
    <t>D2.2.2</t>
  </si>
  <si>
    <t>R2-A2.2: Formation des 152 membres de CGS sur les critères applicables à l'installation des EAT conformément aux critères INEE (Inter Agency Network of Education in Emergency) et MEN (Ministère de l'éducation nationale)</t>
  </si>
  <si>
    <t>D2.2.3</t>
  </si>
  <si>
    <t>R2-A2.3: Organisation des missions d'installation des EAT conformément aux normes INEE et MEN</t>
  </si>
  <si>
    <t>EAT</t>
  </si>
  <si>
    <t>D2.2.4</t>
  </si>
  <si>
    <t xml:space="preserve">R2-A2.4: Mise en place et suivi des plans d'actions et de l'utilisation du code de conduite dans les 38 EAT </t>
  </si>
  <si>
    <t>D2.2.5</t>
  </si>
  <si>
    <t>R2-A2.5: Soutien au développement de synergies avec les MCPE (activité sans coûts)</t>
  </si>
  <si>
    <t>D2.3</t>
  </si>
  <si>
    <t>R2-A3: Constructions et équipement de 38 EAT avec des latrines accessibles et sensibles au genre conformément aux normes INEE et MEN</t>
  </si>
  <si>
    <t>D2.3.1</t>
  </si>
  <si>
    <t>R2-A3.1: Construction et aménagement des 38 EAT en conformité avec les normes INEE et NEN</t>
  </si>
  <si>
    <t>D2.3.2</t>
  </si>
  <si>
    <t>R2-A3.2: Construction et aménagement de 76 latrines dans les EAT</t>
  </si>
  <si>
    <t>D2.3.3</t>
  </si>
  <si>
    <t>R2-A3.3: Installation de 7 points d'eau et mise en place de 38 dispositifs de lavage de mains</t>
  </si>
  <si>
    <t>Dispositif WaSH</t>
  </si>
  <si>
    <t>D2.3.4</t>
  </si>
  <si>
    <t>R1-A3.4: Distribution mensuelle de petits équipements d'hygiène et d'entretien à 38 EAT</t>
  </si>
  <si>
    <t>D2.3.5</t>
  </si>
  <si>
    <t>R1-A3.5: Equipement de 38 salles de classe EAT</t>
  </si>
  <si>
    <t>D2.3.6</t>
  </si>
  <si>
    <t>R1-A3.6: Distribution de matériels pédagogiques à 38 enseignants des EAT et 15 enseignants des établissement dont les EAT dépendent</t>
  </si>
  <si>
    <t>D2.4</t>
  </si>
  <si>
    <t>R2-A4: Dotation de 3500 apprenants des EAT et 1500 apprenants vulnérables</t>
  </si>
  <si>
    <t>D2.4.1</t>
  </si>
  <si>
    <t>R2-A4.1: Définition des critères de vulnérabilité des enfants de l'établissement par les CGS, enseignants, leaders communautaires (activité sans coût)</t>
  </si>
  <si>
    <t>D2.4.2</t>
  </si>
  <si>
    <t>R2-A4.2: Paiement des frais de scolarité de 3500 apprenants des EAT et 1500 apprenants vulnérables identifiés par les CGS</t>
  </si>
  <si>
    <t>D2.4.3</t>
  </si>
  <si>
    <t>R2-A4.3: Distribution de kits scolaires à 3500 apprenants des EAT et 1500 apprenants vulnérables identifiés par les CGS</t>
  </si>
  <si>
    <t>D2.5</t>
  </si>
  <si>
    <t>R2-A5: Identification et formation de 38 enseignants des EAT et 38 enseignants des établissements dont dépendent les EAT</t>
  </si>
  <si>
    <t>D2.5.1</t>
  </si>
  <si>
    <t>R2-A5.1: Formation initiale (pendant les premiers congés d’été) des 38 enseignants des EAT, et de 38 enseignants des établissements dont dépendent les EAT à l'enseignement multigrades</t>
  </si>
  <si>
    <t>D2.5.2</t>
  </si>
  <si>
    <t>R2-A5.2: Formation initiale des 38 enseignants des EAT, et 38 enseignants des établissements dont dépendent les EAT sur la protection de l'enfant, VBG, culture de la paix, plan de contingence et code de conduite</t>
  </si>
  <si>
    <t>D2.5.3</t>
  </si>
  <si>
    <t>R2-A5.3: Organisations de 8 rencontres pédagogiques entre les 38 enseignants des EAT, et 38 enseignants des établissements dont dépendent les EAT, soutenues par 4 conseillers du CAP</t>
  </si>
  <si>
    <t>D2.5.4</t>
  </si>
  <si>
    <t>R2-A5.4: Formation continue pendant deux semaine (10 jours) au cours des congés d’été de la 2nde année des 38 enseignants des EAT et de 38 enseignants des établissements dont dépendent les EAT</t>
  </si>
  <si>
    <t>D2.6</t>
  </si>
  <si>
    <t>R2-A6: Organisations des cours de l'enseignement primaire F1 et F2 pour 3500 apprenants</t>
  </si>
  <si>
    <t>D2.6.1</t>
  </si>
  <si>
    <t>R2-A6.1: Allocation d'une prime de risques aux 38 enseignants des EAT</t>
  </si>
  <si>
    <t>D2.6.2</t>
  </si>
  <si>
    <t>R2-A6.2: Organisation de 06 évaluations des apprenants des EAT</t>
  </si>
  <si>
    <t>D2.6.3</t>
  </si>
  <si>
    <t>R2-A6.3: Suivi et encadrement des 38 enseignants des EAT par le CAP</t>
  </si>
  <si>
    <t>D2.7</t>
  </si>
  <si>
    <t>R2-A7: Distribution de kits d’hygiène aux adolescentes âgées de 13 à 15 apprenantes en Fondamental 2</t>
  </si>
  <si>
    <t>D2.7.1</t>
  </si>
  <si>
    <t>R2-A7.1: Définition des critères de vulnérabilité des filles de F2 des établissements dont dépendent les EAT par les CGS, enseignants, leaders communautaires (activité sans coût)</t>
  </si>
  <si>
    <t>D2.7.2</t>
  </si>
  <si>
    <t>R2-A7.2: Distribution de kits d’hygiène et kits menstruels à 360 adolescentes âgées de 13 à 15 ans</t>
  </si>
  <si>
    <t>Filles des EAT et filles vulnérables</t>
  </si>
  <si>
    <t>D2.7.3</t>
  </si>
  <si>
    <t>R2-A7.3: Application de modules de sensibilisation et divulgation de boîte à image par les associations de mères et grand-mères dans 38 EAT et établissements dont ils dépendent</t>
  </si>
  <si>
    <t>D2.7.4</t>
  </si>
  <si>
    <t>R2-A7.4: Promotion de l'abandon des mariages et grossesses précoces à travers la diffusion de messages dans les radios communautaires de la zone d'intervention</t>
  </si>
  <si>
    <t>D3</t>
  </si>
  <si>
    <t>Result 3: 1,738 filles et 1,794 garçons âgés de 7 à 11 ans suivent une éducation de qualité à distance à Mopti et Bankass grâce à un mécanisme innovant de radios et clés USB éducatives</t>
  </si>
  <si>
    <t>D3.1</t>
  </si>
  <si>
    <t>R3-A1: Mise en place d'un pilote pour l'apprentissage à distance de 3532 apprenants via la distribution de radio et clés USB éducatives dans 10 villages</t>
  </si>
  <si>
    <t>Individuals</t>
  </si>
  <si>
    <t>D3.1.1</t>
  </si>
  <si>
    <t>R3-A1.1: Evaluation et adaptation des matériels pédagogiques et didactiques : Programmes audio, support pédagogique, traduction des modules </t>
  </si>
  <si>
    <t>Evaluation</t>
  </si>
  <si>
    <t>D3.1.2</t>
  </si>
  <si>
    <t>R3-A1.2: Sensibilisation des familles et des communautés sur le système d’éducation à distance et l’importance de la scolarisation par les leaders communautaires et traditionnels</t>
  </si>
  <si>
    <t>D3.1.3</t>
  </si>
  <si>
    <t>R3-A1.3: Identification des enfants non-scolarisés et déscolarisés avec l'appui de 30 leaders communautaires et traditionnels</t>
  </si>
  <si>
    <t>Leader</t>
  </si>
  <si>
    <t>D3.1.4</t>
  </si>
  <si>
    <t>R3-A1.4: Distribution des radios, clés USB et matériel didactique adapté à 3532 apprenants</t>
  </si>
  <si>
    <t>D3.2</t>
  </si>
  <si>
    <t>R3-A2: Encadrement des apprenants par 71 mobilisateurs communautaires</t>
  </si>
  <si>
    <t>Frequency</t>
  </si>
  <si>
    <t>D3.2.1</t>
  </si>
  <si>
    <t>R3-A2.1: Identification des mobilisateurs communautaires avec l’appui des leaders traditionnels </t>
  </si>
  <si>
    <t>Mobilisateur</t>
  </si>
  <si>
    <t>D3.2.2</t>
  </si>
  <si>
    <t>R3-A2.2: Formation de 71 mobilisateurs communautaires sur la méthodologie proposée avec l'appui des leaders traditionnels à l'identification et au suivi et troubleshooting</t>
  </si>
  <si>
    <t>D3.2.3</t>
  </si>
  <si>
    <t>R3-A2.3: Distribution à 71 mobilisateurs communautaires de matériels pédagogiques</t>
  </si>
  <si>
    <t>D3.2.4</t>
  </si>
  <si>
    <t>R3-A2.4: Motivation des 71 mobilisateurs communautaires (forfaits téléphoniques, déplacements)</t>
  </si>
  <si>
    <t>D3.3</t>
  </si>
  <si>
    <t>R3-A3: Evaluation du pilote pour un éventuel passage à l’échelle</t>
  </si>
  <si>
    <t>D3.3.1</t>
  </si>
  <si>
    <t>D4</t>
  </si>
  <si>
    <t>Result 4: 8200 filles et 8200 garçons affectés par la crise bénéficient des services de protection de l’enfance communautaires adaptés et de qualité</t>
  </si>
  <si>
    <t>D4.1</t>
  </si>
  <si>
    <t>R4-A1: Mobilisation communautaire et renforcement de capacités de 140 membres de MCPE (Mécanisme Communautaire de Protection de l'Enfance )</t>
  </si>
  <si>
    <t xml:space="preserve">Adolescents </t>
  </si>
  <si>
    <t>D4.1.1</t>
  </si>
  <si>
    <t>R4-A1.1: Identification de 35 MCPE avec l'appui de 30 leaders communautaires</t>
  </si>
  <si>
    <t>Membre MCPE</t>
  </si>
  <si>
    <t>D4.1.2</t>
  </si>
  <si>
    <t xml:space="preserve">R4-A1.2: Renforcement des capacités de 140 membres de MCPE au premier secours psychologique, monitoring et référencement des cas de protection et animation des activités psychosociales/ludiques </t>
  </si>
  <si>
    <t>D4.1.3</t>
  </si>
  <si>
    <t>R4-A1.3: Appui au fonctionnement de 35 MCPE</t>
  </si>
  <si>
    <t>MCPE</t>
  </si>
  <si>
    <t>D4.2</t>
  </si>
  <si>
    <t xml:space="preserve">R4-A2: Mise en place de 21 Espaces Amis des Enfants (EAE) </t>
  </si>
  <si>
    <t>D4.2.1</t>
  </si>
  <si>
    <t>R4-A2.1: Mapping des EAT et SSA/P potentiels: Sélection d'espaces et identification des besoins (activité sans coûts)</t>
  </si>
  <si>
    <t>D4.2.2</t>
  </si>
  <si>
    <t>R4-A2.2: Dotation d'équipement pour les 21 EAE identifiés</t>
  </si>
  <si>
    <t>EAE</t>
  </si>
  <si>
    <t>D4.2.3</t>
  </si>
  <si>
    <t>R4-A2.3: Formation de 70 membres de MCPE à l'appui psychosocial</t>
  </si>
  <si>
    <t>D4.2.4</t>
  </si>
  <si>
    <t>R4-A2.4: Motivation de 42 membres de MCPE qui animeront les EAE</t>
  </si>
  <si>
    <t>D4.3</t>
  </si>
  <si>
    <t>R4-A3: Contribution au développement d'un système de référencement de protection inter-agence en étroite collaboration avec le sous-cluster de protection de l’enfance</t>
  </si>
  <si>
    <t>D4.3.1</t>
  </si>
  <si>
    <t>Total directs costs</t>
  </si>
  <si>
    <t>Indirect costs</t>
  </si>
  <si>
    <t>Total costs</t>
  </si>
  <si>
    <t>DGD Contribution</t>
  </si>
  <si>
    <t>Plan International Belgium contribution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</si>
</sst>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_(* #,##0.00_);_(* \(#,##0.00\);_(* &quot;-&quot;??_);_(@_)"/>
    <numFmt numFmtId="165" formatCode="_(* #,##0_);_(* \(#,##0\);_(* &quot;-&quot;??_);_(@_)"/>
    <numFmt numFmtId="166" formatCode="_(* #,##0.0_);_(* \(#,##0.0\);_(* &quot;-&quot;??_);_(@_)"/>
    <numFmt numFmtId="167" formatCode="_(* #,##0.000_);_(* \(#,##0.000\);_(* &quot;-&quot;??_);_(@_)"/>
    <numFmt numFmtId="168" formatCode="_ &quot;€&quot;\ * #,##0.00_ ;_ &quot;€&quot;\ * \-#,##0.00_ ;_ &quot;€&quot;\ * &quot;-&quot;??_ ;_ @_ "/>
    <numFmt numFmtId="169" formatCode="_ * #,##0_ ;_ * \-#,##0_ ;_ * &quot;-&quot;??_ ;_ @_ "/>
    <numFmt numFmtId="170" formatCode="_-* #,##0\ _€_-;\-* #,##0\ _€_-;_-* &quot;-&quot;??\ _€_-;_-@_-"/>
    <numFmt numFmtId="171" formatCode="0.0%"/>
    <numFmt numFmtId="172" formatCode="&quot;€&quot;\ #,##0"/>
  </numFmts>
  <fonts count="17">
    <font>
      <sz val="11"/>
      <color theme="1"/>
      <name val="Calibri"/>
      <family val="2"/>
      <scheme val="minor"/>
    </font>
    <font>
      <sz val="10"/>
      <name val="Arial"/>
      <family val="2"/>
    </font>
    <font>
      <sz val="10"/>
      <name val="Plan"/>
      <family val="2"/>
    </font>
    <font>
      <b/>
      <sz val="10"/>
      <name val="Plan"/>
      <family val="2"/>
    </font>
    <font>
      <b/>
      <u/>
      <sz val="10"/>
      <name val="Arial"/>
      <family val="2"/>
    </font>
    <font>
      <b/>
      <sz val="10"/>
      <name val="Arial"/>
      <family val="2"/>
    </font>
    <font>
      <b/>
      <u/>
      <sz val="10"/>
      <name val="Plan"/>
      <family val="2"/>
    </font>
    <font>
      <b/>
      <u/>
      <sz val="12"/>
      <name val="Plan"/>
      <family val="2"/>
    </font>
    <font>
      <b/>
      <sz val="9"/>
      <name val="Arial"/>
      <family val="2"/>
    </font>
    <font>
      <b/>
      <sz val="9"/>
      <name val="Plan"/>
      <family val="2"/>
    </font>
    <font>
      <b/>
      <sz val="11"/>
      <name val="Plan"/>
      <family val="2"/>
    </font>
    <font>
      <b/>
      <sz val="11"/>
      <name val="Arial"/>
      <family val="2"/>
    </font>
    <font>
      <sz val="11"/>
      <name val="Plan"/>
      <family val="2"/>
    </font>
    <font>
      <strike/>
      <sz val="10"/>
      <name val="Arial"/>
      <family val="2"/>
    </font>
    <font>
      <b/>
      <sz val="11"/>
      <name val="Arial Narrow"/>
      <family val="2"/>
    </font>
    <font>
      <u/>
      <sz val="11"/>
      <name val="Arial Narrow"/>
      <family val="2"/>
    </font>
    <font>
      <sz val="11"/>
      <name val="Arial Narrow"/>
      <family val="2"/>
    </font>
  </fonts>
  <fills count="1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4" tint="0.79998168889431442"/>
        <bgColor indexed="64"/>
      </patternFill>
    </fill>
    <fill>
      <patternFill patternType="solid">
        <fgColor rgb="FFB9DCFF"/>
        <bgColor indexed="64"/>
      </patternFill>
    </fill>
    <fill>
      <patternFill patternType="solid">
        <fgColor rgb="FF3399FF"/>
        <bgColor indexed="64"/>
      </patternFill>
    </fill>
    <fill>
      <patternFill patternType="solid">
        <fgColor rgb="FF71B8FF"/>
        <bgColor indexed="64"/>
      </patternFill>
    </fill>
    <fill>
      <patternFill patternType="solid">
        <fgColor rgb="FF0099FF"/>
        <bgColor indexed="64"/>
      </patternFill>
    </fill>
  </fills>
  <borders count="4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8">
    <xf numFmtId="0" fontId="0"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225">
    <xf numFmtId="0" fontId="0" fillId="0" borderId="0" xfId="0"/>
    <xf numFmtId="0" fontId="2" fillId="2" borderId="0" xfId="1" applyFont="1" applyFill="1" applyAlignment="1">
      <alignment vertical="center"/>
    </xf>
    <xf numFmtId="164" fontId="2" fillId="2" borderId="0" xfId="2" applyFont="1" applyFill="1" applyAlignment="1">
      <alignment vertical="center"/>
    </xf>
    <xf numFmtId="49" fontId="3" fillId="3" borderId="0" xfId="0" applyNumberFormat="1" applyFont="1" applyFill="1" applyBorder="1" applyAlignment="1">
      <alignment vertical="center"/>
    </xf>
    <xf numFmtId="49" fontId="4" fillId="3" borderId="0" xfId="0" applyNumberFormat="1" applyFont="1" applyFill="1" applyBorder="1" applyAlignment="1">
      <alignment vertical="center"/>
    </xf>
    <xf numFmtId="49" fontId="5" fillId="3" borderId="0" xfId="0" applyNumberFormat="1" applyFont="1" applyFill="1" applyBorder="1" applyAlignment="1">
      <alignment vertical="center"/>
    </xf>
    <xf numFmtId="164" fontId="5" fillId="3" borderId="0" xfId="2" applyFont="1" applyFill="1" applyBorder="1" applyAlignment="1">
      <alignment vertical="center"/>
    </xf>
    <xf numFmtId="43" fontId="2" fillId="3" borderId="0" xfId="0" applyNumberFormat="1" applyFont="1" applyFill="1" applyBorder="1" applyAlignment="1">
      <alignment vertical="center"/>
    </xf>
    <xf numFmtId="2" fontId="2" fillId="3" borderId="0" xfId="0" applyNumberFormat="1" applyFont="1" applyFill="1" applyBorder="1" applyAlignment="1">
      <alignment vertical="center"/>
    </xf>
    <xf numFmtId="10" fontId="2" fillId="3" borderId="0" xfId="0" applyNumberFormat="1" applyFont="1" applyFill="1" applyAlignment="1">
      <alignment vertical="center"/>
    </xf>
    <xf numFmtId="0" fontId="2" fillId="3" borderId="0" xfId="0" applyFont="1" applyFill="1" applyBorder="1" applyAlignment="1">
      <alignment vertical="center"/>
    </xf>
    <xf numFmtId="49" fontId="5" fillId="0" borderId="0" xfId="0" applyNumberFormat="1" applyFont="1" applyFill="1" applyBorder="1" applyAlignment="1">
      <alignment vertical="center"/>
    </xf>
    <xf numFmtId="49" fontId="5" fillId="3" borderId="0" xfId="0" applyNumberFormat="1" applyFont="1" applyFill="1" applyBorder="1" applyAlignment="1">
      <alignment vertical="center" wrapText="1"/>
    </xf>
    <xf numFmtId="164" fontId="5" fillId="3" borderId="0" xfId="2" applyFont="1" applyFill="1" applyBorder="1" applyAlignment="1">
      <alignment vertical="center" wrapText="1"/>
    </xf>
    <xf numFmtId="49" fontId="3" fillId="3" borderId="0" xfId="0" applyNumberFormat="1" applyFont="1" applyFill="1" applyBorder="1" applyAlignment="1">
      <alignment vertical="center" wrapText="1"/>
    </xf>
    <xf numFmtId="2" fontId="3" fillId="3" borderId="0" xfId="0" applyNumberFormat="1" applyFont="1" applyFill="1" applyBorder="1" applyAlignment="1">
      <alignment horizontal="left" vertical="center" wrapText="1"/>
    </xf>
    <xf numFmtId="43" fontId="3" fillId="3" borderId="0" xfId="4" applyNumberFormat="1" applyFont="1" applyFill="1" applyBorder="1" applyAlignment="1">
      <alignment vertical="center"/>
    </xf>
    <xf numFmtId="43" fontId="2" fillId="3" borderId="0" xfId="0" applyNumberFormat="1" applyFont="1" applyFill="1" applyBorder="1" applyAlignment="1">
      <alignment vertical="center" wrapText="1"/>
    </xf>
    <xf numFmtId="2" fontId="2" fillId="0" borderId="0" xfId="0" applyNumberFormat="1" applyFont="1" applyAlignment="1">
      <alignment vertical="center" wrapText="1"/>
    </xf>
    <xf numFmtId="164" fontId="1" fillId="3" borderId="0" xfId="2" applyFont="1" applyFill="1" applyBorder="1" applyAlignment="1">
      <alignment vertical="center"/>
    </xf>
    <xf numFmtId="49" fontId="6" fillId="3" borderId="0" xfId="0" applyNumberFormat="1" applyFont="1" applyFill="1" applyBorder="1" applyAlignment="1">
      <alignment vertical="center"/>
    </xf>
    <xf numFmtId="164" fontId="2" fillId="3" borderId="0" xfId="2" applyFont="1" applyFill="1" applyBorder="1" applyAlignment="1">
      <alignment vertical="center"/>
    </xf>
    <xf numFmtId="0" fontId="7" fillId="4" borderId="0" xfId="0" applyFont="1" applyFill="1" applyAlignment="1">
      <alignment vertical="center"/>
    </xf>
    <xf numFmtId="0" fontId="2" fillId="4" borderId="0" xfId="0" applyFont="1" applyFill="1" applyAlignment="1">
      <alignment vertical="center"/>
    </xf>
    <xf numFmtId="9" fontId="2" fillId="4" borderId="0" xfId="5" applyFont="1" applyFill="1" applyAlignment="1">
      <alignment vertical="center"/>
    </xf>
    <xf numFmtId="168" fontId="2" fillId="4" borderId="0" xfId="0" applyNumberFormat="1" applyFont="1" applyFill="1" applyAlignment="1">
      <alignment vertical="center"/>
    </xf>
    <xf numFmtId="0" fontId="2" fillId="6" borderId="2" xfId="0" applyFont="1" applyFill="1" applyBorder="1" applyAlignment="1">
      <alignment vertical="center"/>
    </xf>
    <xf numFmtId="0" fontId="2" fillId="6" borderId="4" xfId="0" applyFont="1" applyFill="1" applyBorder="1" applyAlignment="1">
      <alignment vertical="center"/>
    </xf>
    <xf numFmtId="0" fontId="2" fillId="6" borderId="6" xfId="0" applyFont="1" applyFill="1" applyBorder="1" applyAlignment="1">
      <alignment vertical="center"/>
    </xf>
    <xf numFmtId="0" fontId="2" fillId="4" borderId="0" xfId="0" applyFont="1" applyFill="1" applyBorder="1" applyAlignment="1">
      <alignment vertical="center"/>
    </xf>
    <xf numFmtId="170" fontId="2" fillId="2" borderId="0" xfId="1" applyNumberFormat="1" applyFont="1" applyFill="1" applyAlignment="1">
      <alignment vertical="center"/>
    </xf>
    <xf numFmtId="0" fontId="2" fillId="0" borderId="0" xfId="1" applyFont="1" applyAlignment="1">
      <alignment vertical="center" wrapText="1"/>
    </xf>
    <xf numFmtId="0" fontId="3" fillId="2" borderId="0" xfId="1" applyFont="1" applyFill="1" applyAlignment="1">
      <alignment vertical="center"/>
    </xf>
    <xf numFmtId="0" fontId="5" fillId="4" borderId="0" xfId="0" applyFont="1" applyFill="1" applyBorder="1" applyAlignment="1">
      <alignment horizontal="left" vertical="center" wrapText="1"/>
    </xf>
    <xf numFmtId="170" fontId="3" fillId="2" borderId="0" xfId="1" applyNumberFormat="1" applyFont="1" applyFill="1" applyAlignment="1">
      <alignment vertical="center"/>
    </xf>
    <xf numFmtId="0" fontId="3" fillId="4" borderId="0" xfId="1" applyFont="1" applyFill="1" applyAlignment="1">
      <alignment vertical="center" wrapText="1"/>
    </xf>
    <xf numFmtId="0" fontId="8" fillId="2" borderId="12" xfId="1" applyFont="1" applyFill="1" applyBorder="1" applyAlignment="1">
      <alignment horizontal="center" vertical="center" wrapText="1"/>
    </xf>
    <xf numFmtId="0" fontId="9" fillId="2" borderId="0" xfId="1" applyFont="1" applyFill="1" applyAlignment="1">
      <alignment horizontal="center" vertical="center" wrapText="1"/>
    </xf>
    <xf numFmtId="0" fontId="5" fillId="7" borderId="16" xfId="1" applyFont="1" applyFill="1" applyBorder="1" applyAlignment="1">
      <alignment vertical="center"/>
    </xf>
    <xf numFmtId="0" fontId="5" fillId="7" borderId="0" xfId="1" applyFont="1" applyFill="1" applyBorder="1" applyAlignment="1">
      <alignment vertical="center"/>
    </xf>
    <xf numFmtId="0" fontId="3" fillId="7" borderId="0" xfId="1" applyFont="1" applyFill="1" applyBorder="1" applyAlignment="1">
      <alignment vertical="center"/>
    </xf>
    <xf numFmtId="164" fontId="5" fillId="7" borderId="0" xfId="2" applyFont="1" applyFill="1" applyBorder="1" applyAlignment="1">
      <alignment vertical="center"/>
    </xf>
    <xf numFmtId="170" fontId="5" fillId="7" borderId="0" xfId="1" applyNumberFormat="1" applyFont="1" applyFill="1" applyBorder="1" applyAlignment="1">
      <alignment vertical="center"/>
    </xf>
    <xf numFmtId="170" fontId="5" fillId="7" borderId="16" xfId="1" applyNumberFormat="1" applyFont="1" applyFill="1" applyBorder="1" applyAlignment="1">
      <alignment vertical="center"/>
    </xf>
    <xf numFmtId="170" fontId="5" fillId="7" borderId="17" xfId="1" applyNumberFormat="1" applyFont="1" applyFill="1" applyBorder="1" applyAlignment="1">
      <alignment vertical="center"/>
    </xf>
    <xf numFmtId="170" fontId="5" fillId="7" borderId="4" xfId="1" applyNumberFormat="1" applyFont="1" applyFill="1" applyBorder="1" applyAlignment="1">
      <alignment vertical="center"/>
    </xf>
    <xf numFmtId="0" fontId="5" fillId="4" borderId="16" xfId="1" applyFont="1" applyFill="1" applyBorder="1" applyAlignment="1">
      <alignment vertical="center"/>
    </xf>
    <xf numFmtId="0" fontId="6" fillId="2" borderId="0" xfId="1" applyFont="1" applyFill="1" applyBorder="1" applyAlignment="1">
      <alignment vertical="center"/>
    </xf>
    <xf numFmtId="0" fontId="5" fillId="8" borderId="0" xfId="1" applyFont="1" applyFill="1" applyBorder="1" applyAlignment="1">
      <alignment vertical="center"/>
    </xf>
    <xf numFmtId="164" fontId="5" fillId="8" borderId="0" xfId="2" applyFont="1" applyFill="1" applyBorder="1" applyAlignment="1">
      <alignment vertical="center"/>
    </xf>
    <xf numFmtId="170" fontId="5" fillId="8" borderId="0" xfId="1" applyNumberFormat="1" applyFont="1" applyFill="1" applyBorder="1" applyAlignment="1">
      <alignment vertical="center"/>
    </xf>
    <xf numFmtId="170" fontId="5" fillId="8" borderId="16" xfId="1" applyNumberFormat="1" applyFont="1" applyFill="1" applyBorder="1" applyAlignment="1">
      <alignment vertical="center"/>
    </xf>
    <xf numFmtId="170" fontId="5" fillId="8" borderId="17" xfId="1" applyNumberFormat="1" applyFont="1" applyFill="1" applyBorder="1" applyAlignment="1">
      <alignment vertical="center"/>
    </xf>
    <xf numFmtId="170" fontId="5" fillId="8" borderId="4" xfId="1" applyNumberFormat="1" applyFont="1" applyFill="1" applyBorder="1" applyAlignment="1">
      <alignment vertical="center"/>
    </xf>
    <xf numFmtId="170" fontId="5" fillId="8" borderId="18" xfId="1" applyNumberFormat="1" applyFont="1" applyFill="1" applyBorder="1" applyAlignment="1">
      <alignment vertical="center"/>
    </xf>
    <xf numFmtId="164" fontId="1" fillId="4" borderId="16" xfId="3" applyFont="1" applyFill="1" applyBorder="1" applyAlignment="1">
      <alignment horizontal="left" vertical="center"/>
    </xf>
    <xf numFmtId="164" fontId="1" fillId="4" borderId="0" xfId="3" applyFont="1" applyFill="1" applyBorder="1" applyAlignment="1">
      <alignment horizontal="left" vertical="center"/>
    </xf>
    <xf numFmtId="164" fontId="1" fillId="4" borderId="0" xfId="3" applyFont="1" applyFill="1" applyBorder="1" applyAlignment="1">
      <alignment vertical="center"/>
    </xf>
    <xf numFmtId="0" fontId="1" fillId="0" borderId="19" xfId="0" applyFont="1" applyFill="1" applyBorder="1" applyAlignment="1" applyProtection="1">
      <alignment horizontal="left" vertical="center" wrapText="1"/>
      <protection locked="0"/>
    </xf>
    <xf numFmtId="164" fontId="1" fillId="0" borderId="19" xfId="3" applyFont="1" applyFill="1" applyBorder="1" applyAlignment="1">
      <alignment vertical="center"/>
    </xf>
    <xf numFmtId="165" fontId="1" fillId="0" borderId="19" xfId="3" applyNumberFormat="1" applyFont="1" applyFill="1" applyBorder="1" applyAlignment="1">
      <alignment vertical="center"/>
    </xf>
    <xf numFmtId="9" fontId="1" fillId="0" borderId="19" xfId="3" applyNumberFormat="1" applyFont="1" applyFill="1" applyBorder="1" applyAlignment="1">
      <alignment vertical="center"/>
    </xf>
    <xf numFmtId="164" fontId="1" fillId="0" borderId="19" xfId="2" applyFont="1" applyFill="1" applyBorder="1" applyAlignment="1">
      <alignment vertical="center"/>
    </xf>
    <xf numFmtId="165" fontId="1" fillId="0" borderId="19" xfId="3" applyNumberFormat="1" applyFont="1" applyFill="1" applyBorder="1" applyAlignment="1">
      <alignment horizontal="right" vertical="center"/>
    </xf>
    <xf numFmtId="170" fontId="1" fillId="2" borderId="20" xfId="3" applyNumberFormat="1" applyFont="1" applyFill="1" applyBorder="1" applyAlignment="1">
      <alignment vertical="center"/>
    </xf>
    <xf numFmtId="170" fontId="1" fillId="2" borderId="21" xfId="3" applyNumberFormat="1" applyFont="1" applyFill="1" applyBorder="1" applyAlignment="1">
      <alignment vertical="center"/>
    </xf>
    <xf numFmtId="170" fontId="1" fillId="2" borderId="22" xfId="3" applyNumberFormat="1" applyFont="1" applyFill="1" applyBorder="1" applyAlignment="1">
      <alignment vertical="center"/>
    </xf>
    <xf numFmtId="170" fontId="1" fillId="2" borderId="23" xfId="3" applyNumberFormat="1" applyFont="1" applyFill="1" applyBorder="1" applyAlignment="1">
      <alignment vertical="center"/>
    </xf>
    <xf numFmtId="170" fontId="1" fillId="2" borderId="24" xfId="3" applyNumberFormat="1" applyFont="1" applyFill="1" applyBorder="1" applyAlignment="1">
      <alignment vertical="center"/>
    </xf>
    <xf numFmtId="170" fontId="1" fillId="2" borderId="25" xfId="3" applyNumberFormat="1" applyFont="1" applyFill="1" applyBorder="1" applyAlignment="1">
      <alignment vertical="center"/>
    </xf>
    <xf numFmtId="164" fontId="3" fillId="2" borderId="0" xfId="3" applyFont="1" applyFill="1" applyAlignment="1">
      <alignment vertical="center"/>
    </xf>
    <xf numFmtId="164" fontId="1" fillId="6" borderId="19" xfId="3" applyFont="1" applyFill="1" applyBorder="1" applyAlignment="1">
      <alignment vertical="center"/>
    </xf>
    <xf numFmtId="164" fontId="1" fillId="6" borderId="19" xfId="2" applyFont="1" applyFill="1" applyBorder="1" applyAlignment="1">
      <alignment vertical="center"/>
    </xf>
    <xf numFmtId="165" fontId="1" fillId="6" borderId="19" xfId="3" applyNumberFormat="1" applyFont="1" applyFill="1" applyBorder="1" applyAlignment="1">
      <alignment vertical="center"/>
    </xf>
    <xf numFmtId="165" fontId="1" fillId="6" borderId="20" xfId="3" applyNumberFormat="1" applyFont="1" applyFill="1" applyBorder="1" applyAlignment="1">
      <alignment vertical="center"/>
    </xf>
    <xf numFmtId="165" fontId="1" fillId="6" borderId="21" xfId="3" applyNumberFormat="1" applyFont="1" applyFill="1" applyBorder="1" applyAlignment="1">
      <alignment vertical="center"/>
    </xf>
    <xf numFmtId="165" fontId="1" fillId="6" borderId="22" xfId="3" applyNumberFormat="1" applyFont="1" applyFill="1" applyBorder="1" applyAlignment="1">
      <alignment vertical="center"/>
    </xf>
    <xf numFmtId="164" fontId="1" fillId="6" borderId="23" xfId="3" applyFont="1" applyFill="1" applyBorder="1" applyAlignment="1">
      <alignment vertical="center"/>
    </xf>
    <xf numFmtId="164" fontId="1" fillId="6" borderId="24" xfId="3" applyFont="1" applyFill="1" applyBorder="1" applyAlignment="1">
      <alignment vertical="center"/>
    </xf>
    <xf numFmtId="164" fontId="1" fillId="6" borderId="25" xfId="3" applyFont="1" applyFill="1" applyBorder="1" applyAlignment="1">
      <alignment vertical="center"/>
    </xf>
    <xf numFmtId="9" fontId="1" fillId="0" borderId="19" xfId="5" applyFont="1" applyFill="1" applyBorder="1" applyAlignment="1">
      <alignment vertical="center"/>
    </xf>
    <xf numFmtId="0" fontId="1" fillId="4" borderId="19" xfId="0" applyFont="1" applyFill="1" applyBorder="1" applyAlignment="1" applyProtection="1">
      <alignment horizontal="left" vertical="center" wrapText="1"/>
      <protection locked="0"/>
    </xf>
    <xf numFmtId="170" fontId="1" fillId="0" borderId="20" xfId="3" applyNumberFormat="1" applyFont="1" applyFill="1" applyBorder="1" applyAlignment="1">
      <alignment vertical="center"/>
    </xf>
    <xf numFmtId="170" fontId="1" fillId="0" borderId="22" xfId="3" applyNumberFormat="1" applyFont="1" applyFill="1" applyBorder="1" applyAlignment="1">
      <alignment vertical="center"/>
    </xf>
    <xf numFmtId="170" fontId="1" fillId="4" borderId="19" xfId="3" applyNumberFormat="1" applyFont="1" applyFill="1" applyBorder="1" applyAlignment="1">
      <alignment vertical="center"/>
    </xf>
    <xf numFmtId="164" fontId="1" fillId="0" borderId="5" xfId="2" applyFont="1" applyFill="1" applyBorder="1" applyAlignment="1">
      <alignment horizontal="right" vertical="center"/>
    </xf>
    <xf numFmtId="165" fontId="1" fillId="0" borderId="5" xfId="3" applyNumberFormat="1" applyFont="1" applyFill="1" applyBorder="1" applyAlignment="1">
      <alignment horizontal="right" vertical="center"/>
    </xf>
    <xf numFmtId="170" fontId="1" fillId="2" borderId="27" xfId="3" applyNumberFormat="1" applyFont="1" applyFill="1" applyBorder="1" applyAlignment="1">
      <alignment vertical="center"/>
    </xf>
    <xf numFmtId="170" fontId="1" fillId="2" borderId="28" xfId="3" applyNumberFormat="1" applyFont="1" applyFill="1" applyBorder="1" applyAlignment="1">
      <alignment vertical="center"/>
    </xf>
    <xf numFmtId="170" fontId="1" fillId="2" borderId="6" xfId="3" applyNumberFormat="1" applyFont="1" applyFill="1" applyBorder="1" applyAlignment="1">
      <alignment vertical="center"/>
    </xf>
    <xf numFmtId="170" fontId="1" fillId="2" borderId="29" xfId="3" applyNumberFormat="1" applyFont="1" applyFill="1" applyBorder="1" applyAlignment="1">
      <alignment vertical="center"/>
    </xf>
    <xf numFmtId="170" fontId="1" fillId="2" borderId="30" xfId="3" applyNumberFormat="1" applyFont="1" applyFill="1" applyBorder="1" applyAlignment="1">
      <alignment vertical="center"/>
    </xf>
    <xf numFmtId="164" fontId="1" fillId="0" borderId="19" xfId="2" applyFont="1" applyFill="1" applyBorder="1" applyAlignment="1">
      <alignment horizontal="right" vertical="center"/>
    </xf>
    <xf numFmtId="0" fontId="1" fillId="4" borderId="5" xfId="0" applyFont="1" applyFill="1" applyBorder="1" applyAlignment="1">
      <alignment vertical="center" wrapText="1"/>
    </xf>
    <xf numFmtId="164" fontId="1" fillId="4" borderId="5" xfId="2" applyFont="1" applyFill="1" applyBorder="1" applyAlignment="1">
      <alignment vertical="center"/>
    </xf>
    <xf numFmtId="165" fontId="1" fillId="4" borderId="5" xfId="3" applyNumberFormat="1" applyFont="1" applyFill="1" applyBorder="1" applyAlignment="1">
      <alignment horizontal="right" vertical="center"/>
    </xf>
    <xf numFmtId="170" fontId="1" fillId="4" borderId="5" xfId="3" applyNumberFormat="1" applyFont="1" applyFill="1" applyBorder="1" applyAlignment="1">
      <alignment vertical="center"/>
    </xf>
    <xf numFmtId="170" fontId="1" fillId="4" borderId="27" xfId="3" applyNumberFormat="1" applyFont="1" applyFill="1" applyBorder="1" applyAlignment="1">
      <alignment vertical="center"/>
    </xf>
    <xf numFmtId="170" fontId="1" fillId="4" borderId="28" xfId="3" applyNumberFormat="1" applyFont="1" applyFill="1" applyBorder="1" applyAlignment="1">
      <alignment vertical="center"/>
    </xf>
    <xf numFmtId="170" fontId="1" fillId="4" borderId="6" xfId="3" applyNumberFormat="1" applyFont="1" applyFill="1" applyBorder="1" applyAlignment="1">
      <alignment vertical="center"/>
    </xf>
    <xf numFmtId="170" fontId="1" fillId="4" borderId="29" xfId="3" applyNumberFormat="1" applyFont="1" applyFill="1" applyBorder="1" applyAlignment="1">
      <alignment vertical="center"/>
    </xf>
    <xf numFmtId="164" fontId="5" fillId="4" borderId="0" xfId="3" applyFont="1" applyFill="1" applyBorder="1" applyAlignment="1">
      <alignment vertical="center"/>
    </xf>
    <xf numFmtId="9" fontId="5" fillId="8" borderId="0" xfId="5" applyFont="1" applyFill="1" applyBorder="1" applyAlignment="1">
      <alignment vertical="center"/>
    </xf>
    <xf numFmtId="164" fontId="1" fillId="4" borderId="3" xfId="2" applyFont="1" applyFill="1" applyBorder="1" applyAlignment="1">
      <alignment vertical="center"/>
    </xf>
    <xf numFmtId="165" fontId="1" fillId="4" borderId="3" xfId="3" applyNumberFormat="1" applyFont="1" applyFill="1" applyBorder="1" applyAlignment="1">
      <alignment horizontal="right" vertical="center"/>
    </xf>
    <xf numFmtId="170" fontId="1" fillId="4" borderId="31" xfId="3" applyNumberFormat="1" applyFont="1" applyFill="1" applyBorder="1" applyAlignment="1">
      <alignment vertical="center"/>
    </xf>
    <xf numFmtId="170" fontId="1" fillId="4" borderId="32" xfId="3" applyNumberFormat="1" applyFont="1" applyFill="1" applyBorder="1" applyAlignment="1">
      <alignment vertical="center"/>
    </xf>
    <xf numFmtId="170" fontId="1" fillId="4" borderId="4" xfId="3" applyNumberFormat="1" applyFont="1" applyFill="1" applyBorder="1" applyAlignment="1">
      <alignment vertical="center"/>
    </xf>
    <xf numFmtId="170" fontId="1" fillId="4" borderId="17" xfId="3" applyNumberFormat="1" applyFont="1" applyFill="1" applyBorder="1" applyAlignment="1">
      <alignment vertical="center"/>
    </xf>
    <xf numFmtId="164" fontId="5" fillId="4" borderId="16" xfId="3" applyFont="1" applyFill="1" applyBorder="1" applyAlignment="1">
      <alignment vertical="center"/>
    </xf>
    <xf numFmtId="165" fontId="5" fillId="8" borderId="0" xfId="1" applyNumberFormat="1" applyFont="1" applyFill="1" applyBorder="1" applyAlignment="1">
      <alignment vertical="center"/>
    </xf>
    <xf numFmtId="165" fontId="5" fillId="8" borderId="16" xfId="1" applyNumberFormat="1" applyFont="1" applyFill="1" applyBorder="1" applyAlignment="1">
      <alignment vertical="center"/>
    </xf>
    <xf numFmtId="165" fontId="5" fillId="8" borderId="17" xfId="1" applyNumberFormat="1" applyFont="1" applyFill="1" applyBorder="1" applyAlignment="1">
      <alignment vertical="center"/>
    </xf>
    <xf numFmtId="164" fontId="3" fillId="2" borderId="0" xfId="3" applyFont="1" applyFill="1" applyBorder="1" applyAlignment="1">
      <alignment vertical="center"/>
    </xf>
    <xf numFmtId="170" fontId="1" fillId="4" borderId="33" xfId="3" applyNumberFormat="1" applyFont="1" applyFill="1" applyBorder="1" applyAlignment="1">
      <alignment vertical="center"/>
    </xf>
    <xf numFmtId="164" fontId="5" fillId="4" borderId="0" xfId="3" applyFont="1" applyFill="1" applyBorder="1" applyAlignment="1">
      <alignment horizontal="left" vertical="center"/>
    </xf>
    <xf numFmtId="165" fontId="5" fillId="6" borderId="0" xfId="3" applyNumberFormat="1" applyFont="1" applyFill="1" applyBorder="1" applyAlignment="1">
      <alignment vertical="center" wrapText="1"/>
    </xf>
    <xf numFmtId="164" fontId="5" fillId="6" borderId="0" xfId="2" applyFont="1" applyFill="1" applyBorder="1" applyAlignment="1">
      <alignment vertical="center"/>
    </xf>
    <xf numFmtId="165" fontId="5" fillId="6" borderId="16" xfId="3" applyNumberFormat="1" applyFont="1" applyFill="1" applyBorder="1" applyAlignment="1">
      <alignment vertical="center" wrapText="1"/>
    </xf>
    <xf numFmtId="165" fontId="5" fillId="6" borderId="17" xfId="3" applyNumberFormat="1" applyFont="1" applyFill="1" applyBorder="1" applyAlignment="1">
      <alignment vertical="center" wrapText="1"/>
    </xf>
    <xf numFmtId="164" fontId="1" fillId="0" borderId="19" xfId="3" applyFont="1" applyFill="1" applyBorder="1" applyAlignment="1">
      <alignment vertical="center" wrapText="1"/>
    </xf>
    <xf numFmtId="164" fontId="1" fillId="4" borderId="19" xfId="2" applyFont="1" applyFill="1" applyBorder="1" applyAlignment="1">
      <alignment vertical="center"/>
    </xf>
    <xf numFmtId="165" fontId="1" fillId="4" borderId="19" xfId="3" applyNumberFormat="1" applyFont="1" applyFill="1" applyBorder="1" applyAlignment="1">
      <alignment horizontal="right" vertical="center"/>
    </xf>
    <xf numFmtId="170" fontId="1" fillId="4" borderId="20" xfId="3" applyNumberFormat="1" applyFont="1" applyFill="1" applyBorder="1" applyAlignment="1">
      <alignment vertical="center"/>
    </xf>
    <xf numFmtId="170" fontId="1" fillId="4" borderId="34" xfId="3" applyNumberFormat="1" applyFont="1" applyFill="1" applyBorder="1" applyAlignment="1">
      <alignment vertical="center"/>
    </xf>
    <xf numFmtId="170" fontId="1" fillId="4" borderId="22" xfId="3" applyNumberFormat="1" applyFont="1" applyFill="1" applyBorder="1" applyAlignment="1">
      <alignment vertical="center"/>
    </xf>
    <xf numFmtId="164" fontId="5" fillId="4" borderId="19" xfId="3" applyFont="1" applyFill="1" applyBorder="1" applyAlignment="1">
      <alignment vertical="center"/>
    </xf>
    <xf numFmtId="164" fontId="5" fillId="4" borderId="5" xfId="3" applyFont="1" applyFill="1" applyBorder="1" applyAlignment="1">
      <alignment vertical="center"/>
    </xf>
    <xf numFmtId="0" fontId="10" fillId="9" borderId="16" xfId="1" applyFont="1" applyFill="1" applyBorder="1" applyAlignment="1">
      <alignment vertical="center"/>
    </xf>
    <xf numFmtId="0" fontId="10" fillId="9" borderId="0" xfId="1" applyFont="1" applyFill="1" applyBorder="1" applyAlignment="1">
      <alignment vertical="center"/>
    </xf>
    <xf numFmtId="0" fontId="11" fillId="9" borderId="7" xfId="1" applyFont="1" applyFill="1" applyBorder="1" applyAlignment="1">
      <alignment horizontal="center" vertical="center"/>
    </xf>
    <xf numFmtId="0" fontId="11" fillId="9" borderId="8" xfId="1" applyFont="1" applyFill="1" applyBorder="1" applyAlignment="1">
      <alignment vertical="center"/>
    </xf>
    <xf numFmtId="164" fontId="11" fillId="9" borderId="8" xfId="2" applyFont="1" applyFill="1" applyBorder="1" applyAlignment="1">
      <alignment vertical="center"/>
    </xf>
    <xf numFmtId="170" fontId="11" fillId="9" borderId="8" xfId="3" applyNumberFormat="1" applyFont="1" applyFill="1" applyBorder="1" applyAlignment="1">
      <alignment horizontal="center" vertical="center"/>
    </xf>
    <xf numFmtId="170" fontId="11" fillId="9" borderId="35" xfId="3" applyNumberFormat="1" applyFont="1" applyFill="1" applyBorder="1" applyAlignment="1">
      <alignment horizontal="center" vertical="center"/>
    </xf>
    <xf numFmtId="170" fontId="11" fillId="9" borderId="36" xfId="3" applyNumberFormat="1" applyFont="1" applyFill="1" applyBorder="1" applyAlignment="1">
      <alignment horizontal="center" vertical="center"/>
    </xf>
    <xf numFmtId="170" fontId="11" fillId="9" borderId="37" xfId="3" applyNumberFormat="1" applyFont="1" applyFill="1" applyBorder="1" applyAlignment="1">
      <alignment horizontal="center" vertical="center"/>
    </xf>
    <xf numFmtId="170" fontId="11" fillId="9" borderId="38" xfId="3" applyNumberFormat="1" applyFont="1" applyFill="1" applyBorder="1" applyAlignment="1">
      <alignment horizontal="center" vertical="center"/>
    </xf>
    <xf numFmtId="170" fontId="11" fillId="9" borderId="39" xfId="3" applyNumberFormat="1" applyFont="1" applyFill="1" applyBorder="1" applyAlignment="1">
      <alignment horizontal="center" vertical="center"/>
    </xf>
    <xf numFmtId="0" fontId="2" fillId="2" borderId="0" xfId="1" applyFont="1" applyFill="1" applyBorder="1" applyAlignment="1">
      <alignment vertical="center"/>
    </xf>
    <xf numFmtId="0" fontId="12" fillId="9" borderId="16" xfId="1" applyFont="1" applyFill="1" applyBorder="1" applyAlignment="1">
      <alignment vertical="center"/>
    </xf>
    <xf numFmtId="0" fontId="12" fillId="9" borderId="0" xfId="1" applyFont="1" applyFill="1" applyBorder="1" applyAlignment="1">
      <alignment vertical="center"/>
    </xf>
    <xf numFmtId="0" fontId="11" fillId="9" borderId="36" xfId="1" applyFont="1" applyFill="1" applyBorder="1" applyAlignment="1">
      <alignment horizontal="center" vertical="center"/>
    </xf>
    <xf numFmtId="171" fontId="11" fillId="9" borderId="40" xfId="4" applyNumberFormat="1" applyFont="1" applyFill="1" applyBorder="1" applyAlignment="1">
      <alignment vertical="center"/>
    </xf>
    <xf numFmtId="165" fontId="1" fillId="2" borderId="0" xfId="3" applyNumberFormat="1" applyFont="1" applyFill="1" applyBorder="1" applyAlignment="1">
      <alignment vertical="center"/>
    </xf>
    <xf numFmtId="166" fontId="1" fillId="2" borderId="0" xfId="3" applyNumberFormat="1" applyFont="1" applyFill="1" applyBorder="1" applyAlignment="1">
      <alignment vertical="center"/>
    </xf>
    <xf numFmtId="10" fontId="1" fillId="2" borderId="0" xfId="1" applyNumberFormat="1" applyFont="1" applyFill="1" applyBorder="1" applyAlignment="1">
      <alignment vertical="center"/>
    </xf>
    <xf numFmtId="0" fontId="12" fillId="9" borderId="37" xfId="1" applyFont="1" applyFill="1" applyBorder="1" applyAlignment="1">
      <alignment vertical="center"/>
    </xf>
    <xf numFmtId="0" fontId="12" fillId="9" borderId="38" xfId="1" applyFont="1" applyFill="1" applyBorder="1" applyAlignment="1">
      <alignment vertical="center"/>
    </xf>
    <xf numFmtId="0" fontId="11" fillId="9" borderId="42" xfId="1" applyFont="1" applyFill="1" applyBorder="1" applyAlignment="1">
      <alignment horizontal="center" vertical="center"/>
    </xf>
    <xf numFmtId="0" fontId="11" fillId="9" borderId="40" xfId="1" applyFont="1" applyFill="1" applyBorder="1" applyAlignment="1">
      <alignment vertical="center"/>
    </xf>
    <xf numFmtId="165" fontId="1" fillId="2" borderId="38" xfId="3" applyNumberFormat="1" applyFont="1" applyFill="1" applyBorder="1" applyAlignment="1">
      <alignment vertical="center"/>
    </xf>
    <xf numFmtId="166" fontId="1" fillId="2" borderId="38" xfId="3" applyNumberFormat="1" applyFont="1" applyFill="1" applyBorder="1" applyAlignment="1">
      <alignment vertical="center"/>
    </xf>
    <xf numFmtId="172" fontId="11" fillId="9" borderId="0" xfId="3" applyNumberFormat="1" applyFont="1" applyFill="1" applyBorder="1" applyAlignment="1">
      <alignment horizontal="right" vertical="center"/>
    </xf>
    <xf numFmtId="165" fontId="2" fillId="2" borderId="0" xfId="3" applyNumberFormat="1" applyFont="1" applyFill="1" applyAlignment="1">
      <alignment vertical="center"/>
    </xf>
    <xf numFmtId="166" fontId="2" fillId="2" borderId="0" xfId="3" applyNumberFormat="1" applyFont="1" applyFill="1" applyAlignment="1">
      <alignment vertical="center"/>
    </xf>
    <xf numFmtId="10" fontId="2" fillId="2" borderId="0" xfId="1" applyNumberFormat="1" applyFont="1" applyFill="1" applyAlignment="1">
      <alignment vertical="center"/>
    </xf>
    <xf numFmtId="170" fontId="8" fillId="2" borderId="13" xfId="1" applyNumberFormat="1" applyFont="1" applyFill="1" applyBorder="1" applyAlignment="1">
      <alignment horizontal="center" vertical="center" wrapText="1"/>
    </xf>
    <xf numFmtId="0" fontId="8" fillId="2" borderId="11" xfId="1" applyFont="1" applyFill="1" applyBorder="1" applyAlignment="1">
      <alignment horizontal="center" vertical="center" wrapText="1"/>
    </xf>
    <xf numFmtId="165" fontId="3" fillId="2" borderId="0" xfId="3" applyNumberFormat="1" applyFont="1" applyFill="1" applyAlignment="1">
      <alignment horizontal="left" vertical="center"/>
    </xf>
    <xf numFmtId="166" fontId="3" fillId="2" borderId="0" xfId="3" applyNumberFormat="1" applyFont="1" applyFill="1" applyAlignment="1">
      <alignment horizontal="left" vertical="center"/>
    </xf>
    <xf numFmtId="0" fontId="13" fillId="4" borderId="0" xfId="0" applyFont="1" applyFill="1" applyBorder="1" applyAlignment="1">
      <alignment vertical="center"/>
    </xf>
    <xf numFmtId="0" fontId="14" fillId="4" borderId="0" xfId="0" applyFont="1" applyFill="1" applyBorder="1" applyAlignment="1">
      <alignment vertical="center"/>
    </xf>
    <xf numFmtId="169" fontId="14" fillId="5" borderId="1" xfId="2" applyNumberFormat="1" applyFont="1" applyFill="1" applyBorder="1" applyAlignment="1">
      <alignment vertical="center"/>
    </xf>
    <xf numFmtId="0" fontId="14" fillId="6" borderId="1" xfId="0" quotePrefix="1" applyFont="1" applyFill="1" applyBorder="1" applyAlignment="1">
      <alignment vertical="center"/>
    </xf>
    <xf numFmtId="169" fontId="14" fillId="6" borderId="2" xfId="2" applyNumberFormat="1" applyFont="1" applyFill="1" applyBorder="1" applyAlignment="1">
      <alignment vertical="center"/>
    </xf>
    <xf numFmtId="0" fontId="15" fillId="6" borderId="3" xfId="0" applyFont="1" applyFill="1" applyBorder="1" applyAlignment="1">
      <alignment vertical="center"/>
    </xf>
    <xf numFmtId="169" fontId="16" fillId="6" borderId="4" xfId="2" applyNumberFormat="1" applyFont="1" applyFill="1" applyBorder="1" applyAlignment="1">
      <alignment vertical="center"/>
    </xf>
    <xf numFmtId="0" fontId="15" fillId="6" borderId="5" xfId="0" applyFont="1" applyFill="1" applyBorder="1" applyAlignment="1">
      <alignment vertical="center"/>
    </xf>
    <xf numFmtId="169" fontId="16" fillId="6" borderId="6" xfId="2" applyNumberFormat="1" applyFont="1" applyFill="1" applyBorder="1" applyAlignment="1">
      <alignment vertical="center"/>
    </xf>
    <xf numFmtId="0" fontId="15" fillId="4" borderId="0" xfId="0" applyFont="1" applyFill="1" applyBorder="1" applyAlignment="1">
      <alignment vertical="center"/>
    </xf>
    <xf numFmtId="169" fontId="16" fillId="4" borderId="0" xfId="2" applyNumberFormat="1" applyFont="1" applyFill="1" applyBorder="1" applyAlignment="1">
      <alignment vertical="center"/>
    </xf>
    <xf numFmtId="164" fontId="1" fillId="0" borderId="0" xfId="2" applyFont="1" applyFill="1" applyBorder="1" applyAlignment="1">
      <alignment vertical="center" wrapText="1"/>
    </xf>
    <xf numFmtId="0" fontId="1" fillId="0" borderId="5" xfId="0" applyFont="1" applyFill="1" applyBorder="1" applyAlignment="1">
      <alignment horizontal="left" vertical="center" wrapText="1"/>
    </xf>
    <xf numFmtId="170" fontId="5" fillId="4" borderId="0" xfId="3" applyNumberFormat="1" applyFont="1" applyFill="1" applyBorder="1" applyAlignment="1">
      <alignment vertical="center"/>
    </xf>
    <xf numFmtId="9" fontId="5" fillId="7" borderId="18" xfId="6" applyFont="1" applyFill="1" applyBorder="1" applyAlignment="1">
      <alignment horizontal="left" vertical="center" wrapText="1"/>
    </xf>
    <xf numFmtId="9" fontId="1" fillId="8" borderId="18" xfId="6" applyFont="1" applyFill="1" applyBorder="1" applyAlignment="1">
      <alignment horizontal="left" vertical="center" wrapText="1"/>
    </xf>
    <xf numFmtId="9" fontId="1" fillId="6" borderId="25" xfId="6" applyFont="1" applyFill="1" applyBorder="1" applyAlignment="1">
      <alignment horizontal="left" vertical="center" wrapText="1"/>
    </xf>
    <xf numFmtId="9" fontId="1" fillId="4" borderId="30" xfId="6" applyFont="1" applyFill="1" applyBorder="1" applyAlignment="1">
      <alignment horizontal="left" vertical="center" wrapText="1"/>
    </xf>
    <xf numFmtId="9" fontId="1" fillId="4" borderId="18" xfId="6" applyFont="1" applyFill="1" applyBorder="1" applyAlignment="1">
      <alignment horizontal="left" vertical="center" wrapText="1"/>
    </xf>
    <xf numFmtId="9" fontId="5" fillId="6" borderId="18" xfId="6" applyFont="1" applyFill="1" applyBorder="1" applyAlignment="1">
      <alignment horizontal="left" vertical="center" wrapText="1"/>
    </xf>
    <xf numFmtId="9" fontId="1" fillId="4" borderId="25" xfId="6" applyFont="1" applyFill="1" applyBorder="1" applyAlignment="1">
      <alignment horizontal="left" vertical="center" wrapText="1"/>
    </xf>
    <xf numFmtId="9" fontId="11" fillId="9" borderId="35" xfId="5" applyFont="1" applyFill="1" applyBorder="1" applyAlignment="1">
      <alignment horizontal="center" vertical="center"/>
    </xf>
    <xf numFmtId="10" fontId="1" fillId="2" borderId="18" xfId="1" applyNumberFormat="1" applyFont="1" applyFill="1" applyBorder="1" applyAlignment="1">
      <alignment vertical="center"/>
    </xf>
    <xf numFmtId="10" fontId="1" fillId="2" borderId="41" xfId="1" applyNumberFormat="1" applyFont="1" applyFill="1" applyBorder="1" applyAlignment="1">
      <alignment vertical="center"/>
    </xf>
    <xf numFmtId="0" fontId="8" fillId="2" borderId="13" xfId="1" applyFont="1" applyFill="1" applyBorder="1" applyAlignment="1">
      <alignment horizontal="center" vertical="center" wrapText="1"/>
    </xf>
    <xf numFmtId="165" fontId="2" fillId="2" borderId="0" xfId="1" applyNumberFormat="1" applyFont="1" applyFill="1" applyAlignment="1">
      <alignment vertical="center"/>
    </xf>
    <xf numFmtId="165" fontId="5" fillId="3" borderId="0" xfId="0" applyNumberFormat="1" applyFont="1" applyFill="1" applyBorder="1" applyAlignment="1">
      <alignment vertical="center"/>
    </xf>
    <xf numFmtId="165" fontId="5" fillId="3" borderId="0" xfId="0" applyNumberFormat="1" applyFont="1" applyFill="1" applyBorder="1" applyAlignment="1">
      <alignment vertical="center" wrapText="1"/>
    </xf>
    <xf numFmtId="165" fontId="5" fillId="0" borderId="0" xfId="0" applyNumberFormat="1" applyFont="1" applyFill="1" applyBorder="1" applyAlignment="1">
      <alignment vertical="center"/>
    </xf>
    <xf numFmtId="165" fontId="3" fillId="3" borderId="0" xfId="0" applyNumberFormat="1" applyFont="1" applyFill="1" applyBorder="1" applyAlignment="1">
      <alignment vertical="center"/>
    </xf>
    <xf numFmtId="165" fontId="2" fillId="4" borderId="0" xfId="0" applyNumberFormat="1" applyFont="1" applyFill="1" applyAlignment="1">
      <alignment vertical="center"/>
    </xf>
    <xf numFmtId="165" fontId="3" fillId="2" borderId="0" xfId="1" applyNumberFormat="1" applyFont="1" applyFill="1" applyAlignment="1">
      <alignment vertical="center"/>
    </xf>
    <xf numFmtId="165" fontId="5" fillId="7" borderId="0" xfId="1" applyNumberFormat="1" applyFont="1" applyFill="1" applyBorder="1" applyAlignment="1">
      <alignment vertical="center"/>
    </xf>
    <xf numFmtId="165" fontId="1" fillId="0" borderId="19" xfId="3" applyNumberFormat="1" applyFont="1" applyFill="1" applyBorder="1" applyAlignment="1">
      <alignment vertical="center" wrapText="1"/>
    </xf>
    <xf numFmtId="165" fontId="1" fillId="4" borderId="5" xfId="0" applyNumberFormat="1" applyFont="1" applyFill="1" applyBorder="1" applyAlignment="1">
      <alignment vertical="center" wrapText="1"/>
    </xf>
    <xf numFmtId="165" fontId="11" fillId="9" borderId="8" xfId="1" applyNumberFormat="1" applyFont="1" applyFill="1" applyBorder="1" applyAlignment="1">
      <alignment vertical="center"/>
    </xf>
    <xf numFmtId="165" fontId="11" fillId="9" borderId="40" xfId="4" applyNumberFormat="1" applyFont="1" applyFill="1" applyBorder="1" applyAlignment="1">
      <alignment vertical="center"/>
    </xf>
    <xf numFmtId="165" fontId="11" fillId="9" borderId="40" xfId="1" applyNumberFormat="1" applyFont="1" applyFill="1" applyBorder="1" applyAlignment="1">
      <alignment vertical="center"/>
    </xf>
    <xf numFmtId="1" fontId="1" fillId="0" borderId="19" xfId="3" applyNumberFormat="1" applyFont="1" applyFill="1" applyBorder="1" applyAlignment="1">
      <alignment vertical="center"/>
    </xf>
    <xf numFmtId="1" fontId="1" fillId="0" borderId="19" xfId="3" applyNumberFormat="1" applyFont="1" applyFill="1" applyBorder="1" applyAlignment="1">
      <alignment vertical="center" wrapText="1"/>
    </xf>
    <xf numFmtId="1" fontId="1" fillId="4" borderId="5" xfId="0" applyNumberFormat="1" applyFont="1" applyFill="1" applyBorder="1" applyAlignment="1">
      <alignment vertical="center" wrapText="1"/>
    </xf>
    <xf numFmtId="0" fontId="8" fillId="2" borderId="10" xfId="1" applyFont="1" applyFill="1" applyBorder="1" applyAlignment="1">
      <alignment horizontal="center" vertical="center" wrapText="1"/>
    </xf>
    <xf numFmtId="165" fontId="8" fillId="2" borderId="11" xfId="1" applyNumberFormat="1" applyFont="1" applyFill="1" applyBorder="1" applyAlignment="1">
      <alignment horizontal="center" vertical="center" wrapText="1"/>
    </xf>
    <xf numFmtId="164" fontId="8" fillId="2" borderId="11" xfId="2" applyFont="1" applyFill="1" applyBorder="1" applyAlignment="1">
      <alignment horizontal="center" vertical="center" wrapText="1"/>
    </xf>
    <xf numFmtId="165" fontId="8" fillId="2" borderId="10" xfId="3" applyNumberFormat="1" applyFont="1" applyFill="1" applyBorder="1" applyAlignment="1">
      <alignment horizontal="center" vertical="center" wrapText="1"/>
    </xf>
    <xf numFmtId="165" fontId="8" fillId="2" borderId="11" xfId="3" applyNumberFormat="1" applyFont="1" applyFill="1" applyBorder="1" applyAlignment="1">
      <alignment horizontal="center" vertical="center" wrapText="1"/>
    </xf>
    <xf numFmtId="166" fontId="8" fillId="2" borderId="11" xfId="3" applyNumberFormat="1" applyFont="1" applyFill="1" applyBorder="1" applyAlignment="1">
      <alignment horizontal="center" vertical="center" wrapText="1"/>
    </xf>
    <xf numFmtId="166" fontId="8" fillId="2" borderId="14" xfId="3" applyNumberFormat="1" applyFont="1" applyFill="1" applyBorder="1" applyAlignment="1">
      <alignment horizontal="center" vertical="center" wrapText="1"/>
    </xf>
    <xf numFmtId="170" fontId="8" fillId="2" borderId="12" xfId="1" applyNumberFormat="1" applyFont="1" applyFill="1" applyBorder="1" applyAlignment="1">
      <alignment horizontal="center" vertical="center" wrapText="1"/>
    </xf>
    <xf numFmtId="170" fontId="8" fillId="2" borderId="15" xfId="1" applyNumberFormat="1" applyFont="1" applyFill="1" applyBorder="1" applyAlignment="1">
      <alignment horizontal="center" vertical="center" wrapText="1"/>
    </xf>
    <xf numFmtId="10" fontId="8" fillId="2" borderId="43" xfId="1" applyNumberFormat="1" applyFont="1" applyFill="1" applyBorder="1" applyAlignment="1">
      <alignment horizontal="center" vertical="center" wrapText="1"/>
    </xf>
    <xf numFmtId="0" fontId="5" fillId="8" borderId="0" xfId="1" applyFont="1" applyFill="1" applyBorder="1" applyAlignment="1">
      <alignment horizontal="left" vertical="center"/>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9" xfId="1" applyFont="1" applyBorder="1" applyAlignment="1">
      <alignment horizontal="center" vertical="center" wrapText="1"/>
    </xf>
    <xf numFmtId="167" fontId="5" fillId="2" borderId="7" xfId="3" applyNumberFormat="1" applyFont="1" applyFill="1" applyBorder="1" applyAlignment="1">
      <alignment horizontal="center" vertical="center" wrapText="1"/>
    </xf>
    <xf numFmtId="167" fontId="5" fillId="2" borderId="9" xfId="3" applyNumberFormat="1" applyFont="1" applyFill="1" applyBorder="1" applyAlignment="1">
      <alignment horizontal="center" vertical="center" wrapText="1"/>
    </xf>
    <xf numFmtId="164" fontId="1" fillId="6" borderId="26" xfId="3" applyFont="1" applyFill="1" applyBorder="1" applyAlignment="1">
      <alignment horizontal="left" vertical="center"/>
    </xf>
    <xf numFmtId="164" fontId="1" fillId="6" borderId="2" xfId="3" applyFont="1" applyFill="1" applyBorder="1" applyAlignment="1">
      <alignment horizontal="left" vertical="center"/>
    </xf>
    <xf numFmtId="0" fontId="5" fillId="8" borderId="0" xfId="1" applyFont="1" applyFill="1" applyBorder="1" applyAlignment="1">
      <alignment horizontal="left" vertical="center" wrapText="1"/>
    </xf>
    <xf numFmtId="49" fontId="5" fillId="8" borderId="0" xfId="1" applyNumberFormat="1" applyFont="1" applyFill="1" applyBorder="1" applyAlignment="1">
      <alignment horizontal="left" vertical="center" wrapText="1"/>
    </xf>
    <xf numFmtId="0" fontId="5" fillId="6" borderId="0" xfId="0" applyFont="1" applyFill="1" applyBorder="1" applyAlignment="1">
      <alignment horizontal="left" vertical="center" wrapText="1"/>
    </xf>
    <xf numFmtId="171" fontId="11" fillId="9" borderId="8" xfId="4" applyNumberFormat="1" applyFont="1" applyFill="1" applyBorder="1" applyAlignment="1">
      <alignment horizontal="left" vertical="center"/>
    </xf>
    <xf numFmtId="171" fontId="11" fillId="9" borderId="0" xfId="4" applyNumberFormat="1" applyFont="1" applyFill="1" applyBorder="1" applyAlignment="1">
      <alignment horizontal="left" vertical="center" wrapText="1"/>
    </xf>
  </cellXfs>
  <cellStyles count="8">
    <cellStyle name="Comma 2 2" xfId="2"/>
    <cellStyle name="Comma 3 2" xfId="3"/>
    <cellStyle name="Comma 4" xfId="7"/>
    <cellStyle name="Normal" xfId="0" builtinId="0"/>
    <cellStyle name="Normal 2 2" xfId="1"/>
    <cellStyle name="Percent 2 2" xfId="5"/>
    <cellStyle name="Percent 3 2" xfId="6"/>
    <cellStyle name="Percent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428626</xdr:colOff>
      <xdr:row>0</xdr:row>
      <xdr:rowOff>130968</xdr:rowOff>
    </xdr:from>
    <xdr:to>
      <xdr:col>3</xdr:col>
      <xdr:colOff>2423951</xdr:colOff>
      <xdr:row>6</xdr:row>
      <xdr:rowOff>0</xdr:rowOff>
    </xdr:to>
    <xdr:pic>
      <xdr:nvPicPr>
        <xdr:cNvPr id="3" name="Afbeelding 4">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6" y="130968"/>
          <a:ext cx="2971638" cy="1119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plobel.sharepoint.com/Users/sibylle.gilbert/Desktop/14.01.2019_Budget%20-%20DGD%20Mali_S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0 - Guidelines"/>
      <sheetName val="I - Budget"/>
      <sheetName val="Donor Budget"/>
      <sheetName val="II - Detailed Result 1"/>
      <sheetName val="III - Detailed Result 2"/>
      <sheetName val="IV - Detailed Result 3"/>
      <sheetName val="V - Detailed Result 4"/>
    </sheetNames>
    <sheetDataSet>
      <sheetData sheetId="0"/>
      <sheetData sheetId="1"/>
      <sheetData sheetId="2"/>
      <sheetData sheetId="3"/>
      <sheetData sheetId="4">
        <row r="20">
          <cell r="L20">
            <v>1166.2349818661894</v>
          </cell>
          <cell r="M20">
            <v>0</v>
          </cell>
        </row>
        <row r="31">
          <cell r="L31">
            <v>533.57156033093634</v>
          </cell>
          <cell r="M31">
            <v>0</v>
          </cell>
        </row>
        <row r="46">
          <cell r="L46">
            <v>6879.2619028381432</v>
          </cell>
          <cell r="M46">
            <v>0</v>
          </cell>
        </row>
        <row r="54">
          <cell r="L54">
            <v>609.79606894964149</v>
          </cell>
          <cell r="M54">
            <v>0</v>
          </cell>
        </row>
        <row r="64">
          <cell r="L64">
            <v>60.979606894964149</v>
          </cell>
          <cell r="M64">
            <v>0</v>
          </cell>
        </row>
        <row r="78">
          <cell r="L78">
            <v>7054.5782726611642</v>
          </cell>
          <cell r="M78">
            <v>0</v>
          </cell>
        </row>
        <row r="91">
          <cell r="L91">
            <v>2862.2302986323803</v>
          </cell>
          <cell r="M91">
            <v>0</v>
          </cell>
        </row>
        <row r="99">
          <cell r="L99">
            <v>762.24508618705181</v>
          </cell>
          <cell r="M99">
            <v>0</v>
          </cell>
        </row>
        <row r="114">
          <cell r="L114">
            <v>0</v>
          </cell>
          <cell r="M114">
            <v>0</v>
          </cell>
        </row>
        <row r="123">
          <cell r="L123">
            <v>13720.411551366935</v>
          </cell>
          <cell r="M123">
            <v>6860.2057756834674</v>
          </cell>
        </row>
        <row r="131">
          <cell r="L131">
            <v>34301.028878417339</v>
          </cell>
          <cell r="M131">
            <v>0</v>
          </cell>
        </row>
        <row r="139">
          <cell r="L139">
            <v>11281.22727556837</v>
          </cell>
          <cell r="M139">
            <v>0</v>
          </cell>
        </row>
        <row r="146">
          <cell r="L146">
            <v>1372.0411551366935</v>
          </cell>
          <cell r="M146">
            <v>1372.0411551366935</v>
          </cell>
        </row>
        <row r="156">
          <cell r="L156">
            <v>15321.126232359742</v>
          </cell>
          <cell r="M156">
            <v>0</v>
          </cell>
        </row>
        <row r="165">
          <cell r="L165">
            <v>1253.1309216915133</v>
          </cell>
          <cell r="M165">
            <v>795.78386997928214</v>
          </cell>
        </row>
        <row r="183">
          <cell r="L183">
            <v>14151.080025062618</v>
          </cell>
          <cell r="M183">
            <v>0</v>
          </cell>
        </row>
        <row r="194">
          <cell r="L194">
            <v>1886.5565883129539</v>
          </cell>
          <cell r="M194">
            <v>0</v>
          </cell>
        </row>
        <row r="207">
          <cell r="L207">
            <v>0</v>
          </cell>
          <cell r="M207">
            <v>9162.185935968364</v>
          </cell>
        </row>
        <row r="217">
          <cell r="L217">
            <v>1993.2709003791408</v>
          </cell>
          <cell r="M217">
            <v>1993.2709003791408</v>
          </cell>
        </row>
        <row r="227">
          <cell r="L227">
            <v>19437.249697769825</v>
          </cell>
          <cell r="M227">
            <v>19437.249697769825</v>
          </cell>
        </row>
        <row r="234">
          <cell r="L234">
            <v>457.34705171223112</v>
          </cell>
          <cell r="M234">
            <v>457.34705171223112</v>
          </cell>
        </row>
        <row r="240">
          <cell r="L240">
            <v>2744.0823102733866</v>
          </cell>
          <cell r="M240">
            <v>2058.06173270504</v>
          </cell>
        </row>
        <row r="246">
          <cell r="L246">
            <v>9261.2777971726809</v>
          </cell>
          <cell r="M246">
            <v>9261.2777971726809</v>
          </cell>
        </row>
        <row r="257">
          <cell r="L257">
            <v>686.02057756834677</v>
          </cell>
          <cell r="M257">
            <v>0</v>
          </cell>
        </row>
        <row r="272">
          <cell r="L272">
            <v>0</v>
          </cell>
          <cell r="M272">
            <v>3060.4140210410128</v>
          </cell>
        </row>
        <row r="283">
          <cell r="L283">
            <v>0</v>
          </cell>
          <cell r="M283">
            <v>388.74499395539647</v>
          </cell>
        </row>
        <row r="296">
          <cell r="L296">
            <v>0</v>
          </cell>
          <cell r="M296">
            <v>4878.368551597132</v>
          </cell>
        </row>
        <row r="303">
          <cell r="L303">
            <v>0</v>
          </cell>
          <cell r="M303">
            <v>13171.595089312257</v>
          </cell>
        </row>
      </sheetData>
      <sheetData sheetId="5">
        <row r="29">
          <cell r="K29">
            <v>2797.4394663064804</v>
          </cell>
          <cell r="L29">
            <v>0</v>
          </cell>
        </row>
        <row r="40">
          <cell r="K40">
            <v>2290.546483992091</v>
          </cell>
          <cell r="L40">
            <v>0</v>
          </cell>
        </row>
        <row r="67">
          <cell r="K67">
            <v>20835.969430923065</v>
          </cell>
          <cell r="L67">
            <v>0</v>
          </cell>
        </row>
        <row r="91">
          <cell r="K91">
            <v>7698.6753704892244</v>
          </cell>
          <cell r="L91">
            <v>0</v>
          </cell>
        </row>
        <row r="98">
          <cell r="K98">
            <v>857.52572196043343</v>
          </cell>
          <cell r="L98">
            <v>0</v>
          </cell>
        </row>
        <row r="105">
          <cell r="K105">
            <v>2881.286425787056</v>
          </cell>
          <cell r="L105">
            <v>0</v>
          </cell>
        </row>
        <row r="112">
          <cell r="K112">
            <v>0</v>
          </cell>
          <cell r="L112">
            <v>0</v>
          </cell>
        </row>
        <row r="123">
          <cell r="K123">
            <v>34758.375930129565</v>
          </cell>
          <cell r="L123">
            <v>17379.187965064782</v>
          </cell>
        </row>
        <row r="130">
          <cell r="K130">
            <v>86895.93982532392</v>
          </cell>
          <cell r="L130">
            <v>0</v>
          </cell>
        </row>
        <row r="137">
          <cell r="K137">
            <v>71102.221639528201</v>
          </cell>
          <cell r="L137">
            <v>0</v>
          </cell>
        </row>
        <row r="143">
          <cell r="K143">
            <v>3475.8375930129569</v>
          </cell>
          <cell r="L143">
            <v>3475.8375930129569</v>
          </cell>
        </row>
        <row r="153">
          <cell r="K153">
            <v>59089.239081220265</v>
          </cell>
          <cell r="L153">
            <v>0</v>
          </cell>
        </row>
        <row r="162">
          <cell r="K162">
            <v>4427.7292566433471</v>
          </cell>
          <cell r="L162">
            <v>2811.7696739267967</v>
          </cell>
        </row>
        <row r="178">
          <cell r="K178">
            <v>0</v>
          </cell>
          <cell r="L178">
            <v>38112.254309352596</v>
          </cell>
        </row>
        <row r="185">
          <cell r="K185">
            <v>0</v>
          </cell>
          <cell r="L185">
            <v>102903.08663525201</v>
          </cell>
        </row>
        <row r="212">
          <cell r="K212">
            <v>7024.0884692136833</v>
          </cell>
          <cell r="L212">
            <v>0</v>
          </cell>
        </row>
        <row r="231">
          <cell r="K231">
            <v>10023.522883359734</v>
          </cell>
          <cell r="L231">
            <v>0</v>
          </cell>
        </row>
        <row r="250">
          <cell r="K250">
            <v>8506.6551618474987</v>
          </cell>
          <cell r="L250">
            <v>8506.6551618474987</v>
          </cell>
        </row>
        <row r="274">
          <cell r="K274">
            <v>0</v>
          </cell>
          <cell r="L274">
            <v>21945.036031325228</v>
          </cell>
        </row>
        <row r="284">
          <cell r="K284">
            <v>6517.1954868992934</v>
          </cell>
          <cell r="L284">
            <v>6517.1954868992934</v>
          </cell>
        </row>
        <row r="292">
          <cell r="K292">
            <v>1737.9187965064784</v>
          </cell>
          <cell r="L292">
            <v>1737.9187965064784</v>
          </cell>
        </row>
        <row r="302">
          <cell r="K302">
            <v>4344.7969912661956</v>
          </cell>
          <cell r="L302">
            <v>4344.7969912661956</v>
          </cell>
        </row>
        <row r="317">
          <cell r="K317">
            <v>5488.1646205467741</v>
          </cell>
          <cell r="L317">
            <v>5488.1646205467741</v>
          </cell>
        </row>
        <row r="325">
          <cell r="K325">
            <v>4878.368551597132</v>
          </cell>
          <cell r="L325">
            <v>4878.368551597132</v>
          </cell>
        </row>
        <row r="335">
          <cell r="K335">
            <v>1949.4418079233851</v>
          </cell>
          <cell r="L335">
            <v>1949.4418079233851</v>
          </cell>
        </row>
      </sheetData>
      <sheetData sheetId="6">
        <row r="16">
          <cell r="K16">
            <v>9146.9410342446226</v>
          </cell>
          <cell r="L16">
            <v>0</v>
          </cell>
        </row>
        <row r="24">
          <cell r="K24">
            <v>228.67352585611556</v>
          </cell>
          <cell r="L24">
            <v>0</v>
          </cell>
        </row>
        <row r="32">
          <cell r="K32">
            <v>457.34705171223112</v>
          </cell>
          <cell r="L32">
            <v>0</v>
          </cell>
        </row>
        <row r="42">
          <cell r="K42">
            <v>52318.215980620691</v>
          </cell>
          <cell r="L42">
            <v>0</v>
          </cell>
        </row>
        <row r="53">
          <cell r="K53">
            <v>262.97455473453294</v>
          </cell>
          <cell r="L53">
            <v>0</v>
          </cell>
        </row>
        <row r="72">
          <cell r="K72">
            <v>18814.830850192928</v>
          </cell>
          <cell r="L72">
            <v>0</v>
          </cell>
        </row>
        <row r="79">
          <cell r="K79">
            <v>1082.3880223856138</v>
          </cell>
          <cell r="L79">
            <v>0</v>
          </cell>
        </row>
        <row r="88">
          <cell r="K88">
            <v>10823.880223856137</v>
          </cell>
          <cell r="L88">
            <v>10823.880223856137</v>
          </cell>
        </row>
        <row r="97">
          <cell r="K97">
            <v>609.79606894964149</v>
          </cell>
          <cell r="L97">
            <v>609.79606894964149</v>
          </cell>
        </row>
      </sheetData>
      <sheetData sheetId="7">
        <row r="19">
          <cell r="K19">
            <v>1543.5462995287803</v>
          </cell>
          <cell r="L19">
            <v>0</v>
          </cell>
        </row>
        <row r="35">
          <cell r="K35">
            <v>2243.2872886484938</v>
          </cell>
          <cell r="L35">
            <v>0</v>
          </cell>
        </row>
        <row r="46">
          <cell r="K46">
            <v>8857.2879014935424</v>
          </cell>
          <cell r="L46">
            <v>8857.2879014935424</v>
          </cell>
        </row>
        <row r="64">
          <cell r="K64">
            <v>9604.288085956854</v>
          </cell>
          <cell r="L64">
            <v>4802.144042978427</v>
          </cell>
        </row>
        <row r="79">
          <cell r="K79">
            <v>12142.564222959736</v>
          </cell>
          <cell r="L79">
            <v>0</v>
          </cell>
        </row>
        <row r="86">
          <cell r="K86">
            <v>3841.7152343827415</v>
          </cell>
          <cell r="L86">
            <v>3841.7152343827415</v>
          </cell>
        </row>
        <row r="95">
          <cell r="K95">
            <v>34987.049455985682</v>
          </cell>
          <cell r="L95">
            <v>34987.049455985682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R218"/>
  <sheetViews>
    <sheetView tabSelected="1" topLeftCell="B1" zoomScale="90" zoomScaleNormal="90" workbookViewId="0">
      <selection activeCell="E14" sqref="E14"/>
    </sheetView>
  </sheetViews>
  <sheetFormatPr baseColWidth="10" defaultColWidth="24.85546875" defaultRowHeight="12.75"/>
  <cols>
    <col min="1" max="1" width="7.140625" style="1" customWidth="1"/>
    <col min="2" max="3" width="3.7109375" style="1" customWidth="1"/>
    <col min="4" max="4" width="57" style="1" customWidth="1"/>
    <col min="5" max="5" width="15.28515625" style="1" customWidth="1"/>
    <col min="6" max="6" width="7.85546875" style="186" customWidth="1"/>
    <col min="7" max="7" width="12.28515625" style="1" customWidth="1"/>
    <col min="8" max="8" width="11.5703125" style="2" customWidth="1"/>
    <col min="9" max="9" width="10.7109375" style="1" customWidth="1"/>
    <col min="10" max="10" width="15.42578125" style="30" customWidth="1"/>
    <col min="11" max="12" width="12.42578125" style="154" customWidth="1"/>
    <col min="13" max="14" width="12.42578125" style="155" customWidth="1"/>
    <col min="15" max="15" width="13.85546875" style="155" bestFit="1" customWidth="1"/>
    <col min="16" max="16" width="14.7109375" style="30" customWidth="1"/>
    <col min="17" max="17" width="14.85546875" style="30" bestFit="1" customWidth="1"/>
    <col min="18" max="18" width="8.28515625" style="156" customWidth="1"/>
    <col min="19" max="16384" width="24.85546875" style="1"/>
  </cols>
  <sheetData>
    <row r="5" spans="1:18" ht="27" customHeight="1">
      <c r="J5" s="32"/>
      <c r="K5" s="159"/>
      <c r="L5" s="159"/>
      <c r="M5" s="160"/>
      <c r="N5" s="160"/>
      <c r="O5" s="160"/>
      <c r="P5" s="159"/>
      <c r="Q5" s="159"/>
      <c r="R5" s="1"/>
    </row>
    <row r="6" spans="1:18" ht="18.75" customHeight="1">
      <c r="J6" s="32"/>
      <c r="K6" s="159"/>
      <c r="L6" s="159"/>
      <c r="M6" s="160"/>
      <c r="N6" s="160"/>
      <c r="O6" s="160"/>
      <c r="P6" s="159"/>
      <c r="Q6" s="159"/>
      <c r="R6" s="1"/>
    </row>
    <row r="7" spans="1:18" ht="18.75" customHeight="1">
      <c r="J7" s="32"/>
      <c r="K7" s="159"/>
      <c r="L7" s="159"/>
      <c r="M7" s="160"/>
      <c r="N7" s="160"/>
      <c r="O7" s="160"/>
      <c r="P7" s="159"/>
      <c r="Q7" s="159"/>
      <c r="R7" s="1"/>
    </row>
    <row r="8" spans="1:18" ht="18.75" customHeight="1">
      <c r="J8" s="32"/>
      <c r="K8" s="159"/>
      <c r="L8" s="159"/>
      <c r="M8" s="160"/>
      <c r="N8" s="160"/>
      <c r="O8" s="160"/>
      <c r="P8" s="159"/>
      <c r="Q8" s="159"/>
      <c r="R8" s="1"/>
    </row>
    <row r="9" spans="1:18" ht="18.75" customHeight="1">
      <c r="J9" s="32"/>
      <c r="K9" s="159"/>
      <c r="L9" s="159"/>
      <c r="M9" s="160"/>
      <c r="N9" s="160"/>
      <c r="O9" s="160"/>
      <c r="P9" s="159"/>
      <c r="Q9" s="159"/>
      <c r="R9" s="1"/>
    </row>
    <row r="10" spans="1:18" s="10" customFormat="1" ht="24" customHeight="1">
      <c r="A10" s="3"/>
      <c r="B10" s="3"/>
      <c r="C10" s="3"/>
      <c r="D10" s="4" t="s">
        <v>0</v>
      </c>
      <c r="E10" s="5" t="s">
        <v>1</v>
      </c>
      <c r="F10" s="187"/>
      <c r="G10" s="5"/>
      <c r="H10" s="6"/>
      <c r="I10" s="5"/>
      <c r="J10" s="7"/>
      <c r="K10" s="8"/>
      <c r="L10" s="8"/>
      <c r="M10" s="8"/>
      <c r="N10" s="8"/>
      <c r="O10" s="8"/>
      <c r="P10" s="7"/>
      <c r="Q10" s="7"/>
      <c r="R10" s="9"/>
    </row>
    <row r="11" spans="1:18" s="10" customFormat="1">
      <c r="A11" s="3"/>
      <c r="B11" s="3"/>
      <c r="C11" s="3"/>
      <c r="D11" s="4" t="s">
        <v>2</v>
      </c>
      <c r="E11" s="5" t="s">
        <v>3</v>
      </c>
      <c r="F11" s="187"/>
      <c r="G11" s="5"/>
      <c r="H11" s="6"/>
      <c r="I11" s="5"/>
      <c r="J11" s="7"/>
      <c r="K11" s="8"/>
      <c r="L11" s="8"/>
      <c r="M11" s="8"/>
      <c r="N11" s="8"/>
      <c r="O11" s="8"/>
      <c r="P11" s="7"/>
      <c r="Q11" s="7"/>
      <c r="R11" s="9"/>
    </row>
    <row r="12" spans="1:18" s="10" customFormat="1">
      <c r="D12" s="4" t="s">
        <v>4</v>
      </c>
      <c r="E12" s="11" t="s">
        <v>5</v>
      </c>
      <c r="F12" s="188"/>
      <c r="G12" s="12"/>
      <c r="H12" s="13"/>
      <c r="I12" s="12"/>
      <c r="J12" s="14"/>
      <c r="K12" s="8"/>
      <c r="L12" s="8"/>
      <c r="M12" s="8"/>
      <c r="N12" s="8"/>
      <c r="O12" s="15"/>
      <c r="P12" s="14"/>
      <c r="Q12" s="14"/>
      <c r="R12" s="16"/>
    </row>
    <row r="13" spans="1:18" s="10" customFormat="1" ht="18" customHeight="1">
      <c r="A13" s="3"/>
      <c r="B13" s="3"/>
      <c r="C13" s="3"/>
      <c r="D13" s="4" t="s">
        <v>6</v>
      </c>
      <c r="E13" s="5"/>
      <c r="F13" s="187"/>
      <c r="G13" s="5"/>
      <c r="H13" s="6"/>
      <c r="I13" s="5"/>
      <c r="J13" s="17"/>
      <c r="K13" s="8"/>
      <c r="L13" s="8"/>
      <c r="M13" s="8"/>
      <c r="N13" s="8"/>
      <c r="O13" s="18"/>
      <c r="P13" s="17"/>
      <c r="Q13" s="17"/>
    </row>
    <row r="14" spans="1:18" s="10" customFormat="1" ht="17.25" customHeight="1">
      <c r="A14" s="3"/>
      <c r="B14" s="3"/>
      <c r="C14" s="3"/>
      <c r="D14" s="4" t="s">
        <v>7</v>
      </c>
      <c r="E14" s="11" t="s">
        <v>8</v>
      </c>
      <c r="F14" s="189"/>
      <c r="G14" s="5"/>
      <c r="H14" s="19"/>
      <c r="I14" s="5"/>
      <c r="K14" s="8"/>
      <c r="L14" s="8"/>
      <c r="M14" s="8"/>
      <c r="N14" s="8"/>
      <c r="O14" s="8"/>
    </row>
    <row r="15" spans="1:18" s="10" customFormat="1">
      <c r="A15" s="3"/>
      <c r="B15" s="3"/>
      <c r="C15" s="3"/>
      <c r="D15" s="20"/>
      <c r="E15" s="3"/>
      <c r="F15" s="190"/>
      <c r="G15" s="3"/>
      <c r="H15" s="21"/>
      <c r="I15" s="161"/>
      <c r="K15" s="8"/>
      <c r="L15" s="8"/>
      <c r="M15" s="8"/>
      <c r="N15" s="8"/>
      <c r="O15" s="8"/>
    </row>
    <row r="16" spans="1:18" s="23" customFormat="1" ht="15.75">
      <c r="A16" s="22" t="s">
        <v>9</v>
      </c>
      <c r="B16" s="22"/>
      <c r="E16" s="24"/>
      <c r="F16" s="191"/>
      <c r="G16" s="25"/>
      <c r="H16" s="25"/>
      <c r="I16" s="25"/>
      <c r="J16" s="25"/>
    </row>
    <row r="17" spans="1:18" s="23" customFormat="1" ht="4.5" customHeight="1">
      <c r="E17" s="24"/>
      <c r="F17" s="191"/>
      <c r="G17" s="25"/>
      <c r="H17" s="25"/>
      <c r="I17" s="25"/>
      <c r="J17" s="25"/>
    </row>
    <row r="18" spans="1:18" s="23" customFormat="1" ht="15.75" customHeight="1">
      <c r="C18" s="162"/>
      <c r="E18" s="163" t="s">
        <v>10</v>
      </c>
      <c r="F18" s="191"/>
      <c r="G18" s="25"/>
      <c r="H18" s="25"/>
      <c r="I18" s="25"/>
    </row>
    <row r="19" spans="1:18" s="23" customFormat="1" ht="16.5">
      <c r="C19" s="164" t="s">
        <v>11</v>
      </c>
      <c r="D19" s="26"/>
      <c r="E19" s="165">
        <f>+J213</f>
        <v>1831149.2168013947</v>
      </c>
      <c r="F19" s="191"/>
      <c r="G19" s="25"/>
      <c r="H19" s="25"/>
      <c r="I19" s="25"/>
    </row>
    <row r="20" spans="1:18" s="23" customFormat="1" ht="16.5">
      <c r="C20" s="166" t="s">
        <v>12</v>
      </c>
      <c r="D20" s="27"/>
      <c r="E20" s="167">
        <f>+J214</f>
        <v>1640250</v>
      </c>
      <c r="F20" s="191"/>
      <c r="G20" s="25"/>
      <c r="H20" s="25"/>
      <c r="I20" s="25"/>
    </row>
    <row r="21" spans="1:18" s="23" customFormat="1" ht="16.5">
      <c r="C21" s="166" t="s">
        <v>13</v>
      </c>
      <c r="D21" s="27"/>
      <c r="E21" s="167">
        <f>+J215</f>
        <v>190899.21680139471</v>
      </c>
      <c r="F21" s="191"/>
      <c r="G21" s="25"/>
      <c r="H21" s="25"/>
      <c r="I21" s="25"/>
    </row>
    <row r="22" spans="1:18" s="23" customFormat="1" ht="16.5">
      <c r="C22" s="168" t="s">
        <v>14</v>
      </c>
      <c r="D22" s="28"/>
      <c r="E22" s="169">
        <v>0</v>
      </c>
      <c r="F22" s="191"/>
      <c r="G22" s="25"/>
      <c r="H22" s="25"/>
      <c r="I22" s="25"/>
    </row>
    <row r="23" spans="1:18" s="23" customFormat="1" ht="16.5">
      <c r="C23" s="170"/>
      <c r="D23" s="29"/>
      <c r="E23" s="171"/>
      <c r="F23" s="191"/>
      <c r="G23" s="25"/>
      <c r="H23" s="25"/>
      <c r="I23" s="25"/>
    </row>
    <row r="24" spans="1:18" s="23" customFormat="1" ht="16.5">
      <c r="C24" s="170"/>
      <c r="D24" s="29"/>
      <c r="E24" s="171"/>
      <c r="F24" s="191"/>
      <c r="G24" s="25"/>
      <c r="H24" s="25"/>
      <c r="I24" s="25"/>
    </row>
    <row r="25" spans="1:18" s="23" customFormat="1" ht="15.75">
      <c r="A25" s="22" t="s">
        <v>15</v>
      </c>
      <c r="B25" s="22"/>
      <c r="E25" s="24"/>
      <c r="F25" s="191"/>
      <c r="G25" s="25"/>
      <c r="H25" s="25"/>
      <c r="I25" s="25"/>
      <c r="J25" s="25"/>
    </row>
    <row r="26" spans="1:18" ht="30.75" customHeight="1" thickBot="1">
      <c r="D26" s="20"/>
      <c r="H26" s="172"/>
      <c r="K26" s="1"/>
      <c r="L26" s="1"/>
      <c r="M26" s="1"/>
      <c r="N26" s="1"/>
      <c r="O26" s="1"/>
      <c r="P26" s="1"/>
      <c r="Q26" s="1"/>
      <c r="R26" s="31"/>
    </row>
    <row r="27" spans="1:18" s="32" customFormat="1" ht="27.75" customHeight="1" thickBot="1">
      <c r="D27" s="33"/>
      <c r="F27" s="192"/>
      <c r="J27" s="34"/>
      <c r="K27" s="213" t="s">
        <v>16</v>
      </c>
      <c r="L27" s="214"/>
      <c r="M27" s="214"/>
      <c r="N27" s="214"/>
      <c r="O27" s="215"/>
      <c r="P27" s="216" t="s">
        <v>17</v>
      </c>
      <c r="Q27" s="217"/>
      <c r="R27" s="35"/>
    </row>
    <row r="28" spans="1:18" s="37" customFormat="1" ht="54" customHeight="1">
      <c r="A28" s="202" t="s">
        <v>18</v>
      </c>
      <c r="B28" s="185"/>
      <c r="C28" s="36"/>
      <c r="D28" s="158" t="s">
        <v>19</v>
      </c>
      <c r="E28" s="158" t="s">
        <v>20</v>
      </c>
      <c r="F28" s="203" t="s">
        <v>21</v>
      </c>
      <c r="G28" s="158" t="s">
        <v>22</v>
      </c>
      <c r="H28" s="204" t="s">
        <v>23</v>
      </c>
      <c r="I28" s="158" t="s">
        <v>24</v>
      </c>
      <c r="J28" s="157" t="s">
        <v>25</v>
      </c>
      <c r="K28" s="205" t="s">
        <v>26</v>
      </c>
      <c r="L28" s="206" t="s">
        <v>27</v>
      </c>
      <c r="M28" s="207" t="s">
        <v>28</v>
      </c>
      <c r="N28" s="207" t="s">
        <v>29</v>
      </c>
      <c r="O28" s="208" t="s">
        <v>30</v>
      </c>
      <c r="P28" s="209" t="s">
        <v>31</v>
      </c>
      <c r="Q28" s="210" t="s">
        <v>32</v>
      </c>
      <c r="R28" s="211" t="s">
        <v>33</v>
      </c>
    </row>
    <row r="29" spans="1:18" s="32" customFormat="1" ht="25.5" customHeight="1">
      <c r="A29" s="38" t="s">
        <v>34</v>
      </c>
      <c r="B29" s="39"/>
      <c r="C29" s="39"/>
      <c r="D29" s="40" t="s">
        <v>35</v>
      </c>
      <c r="E29" s="39"/>
      <c r="F29" s="193"/>
      <c r="G29" s="39"/>
      <c r="H29" s="41"/>
      <c r="I29" s="42"/>
      <c r="J29" s="42">
        <f>SUM(J33,J30,J38)</f>
        <v>70743.966449020285</v>
      </c>
      <c r="K29" s="43">
        <f t="shared" ref="K29:Q29" si="0">SUM(K33,K30,K38)</f>
        <v>17685.991612255071</v>
      </c>
      <c r="L29" s="42">
        <f t="shared" si="0"/>
        <v>17685.991612255071</v>
      </c>
      <c r="M29" s="42">
        <f t="shared" si="0"/>
        <v>17685.991612255071</v>
      </c>
      <c r="N29" s="42">
        <f t="shared" si="0"/>
        <v>17685.991612255071</v>
      </c>
      <c r="O29" s="44">
        <f t="shared" si="0"/>
        <v>0</v>
      </c>
      <c r="P29" s="45">
        <f t="shared" si="0"/>
        <v>70743.966449020285</v>
      </c>
      <c r="Q29" s="44">
        <f t="shared" si="0"/>
        <v>0</v>
      </c>
      <c r="R29" s="175">
        <f>+J29/$J$211</f>
        <v>4.0635605281221336E-2</v>
      </c>
    </row>
    <row r="30" spans="1:18" s="47" customFormat="1" collapsed="1">
      <c r="A30" s="46" t="s">
        <v>36</v>
      </c>
      <c r="B30" s="48" t="s">
        <v>37</v>
      </c>
      <c r="C30" s="48"/>
      <c r="D30" s="48"/>
      <c r="E30" s="48"/>
      <c r="F30" s="110"/>
      <c r="G30" s="48"/>
      <c r="H30" s="49"/>
      <c r="I30" s="50"/>
      <c r="J30" s="50">
        <f>SUM(J31:J32)</f>
        <v>57061.667151962705</v>
      </c>
      <c r="K30" s="51">
        <f t="shared" ref="K30:Q30" si="1">SUM(K31:K32)</f>
        <v>14265.416787990676</v>
      </c>
      <c r="L30" s="50">
        <f t="shared" si="1"/>
        <v>14265.416787990676</v>
      </c>
      <c r="M30" s="50">
        <f t="shared" si="1"/>
        <v>14265.416787990676</v>
      </c>
      <c r="N30" s="50">
        <f t="shared" si="1"/>
        <v>14265.416787990676</v>
      </c>
      <c r="O30" s="52">
        <f t="shared" si="1"/>
        <v>0</v>
      </c>
      <c r="P30" s="53">
        <f t="shared" si="1"/>
        <v>57061.667151962705</v>
      </c>
      <c r="Q30" s="52">
        <f t="shared" si="1"/>
        <v>0</v>
      </c>
      <c r="R30" s="176"/>
    </row>
    <row r="31" spans="1:18" s="70" customFormat="1">
      <c r="A31" s="55" t="s">
        <v>38</v>
      </c>
      <c r="B31" s="56"/>
      <c r="C31" s="57"/>
      <c r="D31" s="58" t="s">
        <v>39</v>
      </c>
      <c r="E31" s="59" t="s">
        <v>40</v>
      </c>
      <c r="F31" s="60">
        <v>1</v>
      </c>
      <c r="G31" s="61">
        <v>1</v>
      </c>
      <c r="H31" s="62">
        <v>45932.888893631745</v>
      </c>
      <c r="I31" s="63" t="s">
        <v>41</v>
      </c>
      <c r="J31" s="64">
        <f>+F31*G31*H31</f>
        <v>45932.888893631745</v>
      </c>
      <c r="K31" s="65">
        <f>+J31/4</f>
        <v>11483.222223407936</v>
      </c>
      <c r="L31" s="64">
        <f>+J31/4</f>
        <v>11483.222223407936</v>
      </c>
      <c r="M31" s="64">
        <f>+J31/4</f>
        <v>11483.222223407936</v>
      </c>
      <c r="N31" s="64">
        <f>+J31/4</f>
        <v>11483.222223407936</v>
      </c>
      <c r="O31" s="66"/>
      <c r="P31" s="67">
        <f>+J31</f>
        <v>45932.888893631745</v>
      </c>
      <c r="Q31" s="68"/>
      <c r="R31" s="69"/>
    </row>
    <row r="32" spans="1:18" s="70" customFormat="1">
      <c r="A32" s="55" t="s">
        <v>42</v>
      </c>
      <c r="B32" s="56"/>
      <c r="C32" s="57"/>
      <c r="D32" s="58" t="s">
        <v>43</v>
      </c>
      <c r="E32" s="59" t="s">
        <v>44</v>
      </c>
      <c r="F32" s="60">
        <v>5</v>
      </c>
      <c r="G32" s="61">
        <v>1</v>
      </c>
      <c r="H32" s="62">
        <v>2225.7556516661916</v>
      </c>
      <c r="I32" s="63" t="s">
        <v>41</v>
      </c>
      <c r="J32" s="64">
        <f>+F32*G32*H32</f>
        <v>11128.778258330958</v>
      </c>
      <c r="K32" s="65">
        <f>+J32/4</f>
        <v>2782.1945645827395</v>
      </c>
      <c r="L32" s="64">
        <f>+J32/4</f>
        <v>2782.1945645827395</v>
      </c>
      <c r="M32" s="64">
        <f>+J32/4</f>
        <v>2782.1945645827395</v>
      </c>
      <c r="N32" s="64">
        <f>+J32/4</f>
        <v>2782.1945645827395</v>
      </c>
      <c r="O32" s="66"/>
      <c r="P32" s="67">
        <f>+J32</f>
        <v>11128.778258330958</v>
      </c>
      <c r="Q32" s="68"/>
      <c r="R32" s="69"/>
    </row>
    <row r="33" spans="1:18" s="47" customFormat="1" collapsed="1">
      <c r="A33" s="46" t="s">
        <v>45</v>
      </c>
      <c r="B33" s="48" t="s">
        <v>46</v>
      </c>
      <c r="C33" s="48"/>
      <c r="D33" s="48"/>
      <c r="E33" s="48"/>
      <c r="F33" s="110"/>
      <c r="G33" s="48"/>
      <c r="H33" s="49"/>
      <c r="I33" s="50"/>
      <c r="J33" s="50">
        <f>SUM(J34:J37)</f>
        <v>8803.9307454604477</v>
      </c>
      <c r="K33" s="51">
        <f t="shared" ref="K33:Q33" si="2">SUM(K34:K37)</f>
        <v>2200.9826863651119</v>
      </c>
      <c r="L33" s="50">
        <f t="shared" si="2"/>
        <v>2200.9826863651119</v>
      </c>
      <c r="M33" s="50">
        <f t="shared" si="2"/>
        <v>2200.9826863651119</v>
      </c>
      <c r="N33" s="50">
        <f t="shared" ref="N33" si="3">SUM(N34:N37)</f>
        <v>2200.9826863651119</v>
      </c>
      <c r="O33" s="52">
        <f t="shared" si="2"/>
        <v>0</v>
      </c>
      <c r="P33" s="53">
        <f t="shared" si="2"/>
        <v>8803.9307454604477</v>
      </c>
      <c r="Q33" s="52">
        <f t="shared" si="2"/>
        <v>0</v>
      </c>
      <c r="R33" s="54">
        <f>SUM(R34:R35)</f>
        <v>0</v>
      </c>
    </row>
    <row r="34" spans="1:18" s="70" customFormat="1">
      <c r="A34" s="55" t="s">
        <v>47</v>
      </c>
      <c r="B34" s="56"/>
      <c r="C34" s="57"/>
      <c r="D34" s="58" t="s">
        <v>48</v>
      </c>
      <c r="E34" s="59" t="s">
        <v>49</v>
      </c>
      <c r="F34" s="60">
        <v>5</v>
      </c>
      <c r="G34" s="61">
        <v>1</v>
      </c>
      <c r="H34" s="62">
        <v>1219.592137899283</v>
      </c>
      <c r="I34" s="63" t="s">
        <v>41</v>
      </c>
      <c r="J34" s="64">
        <f>+F34*G34*H34</f>
        <v>6097.9606894964145</v>
      </c>
      <c r="K34" s="65">
        <f t="shared" ref="K34:K37" si="4">+J34/4</f>
        <v>1524.4901723741036</v>
      </c>
      <c r="L34" s="64">
        <f t="shared" ref="L34:L37" si="5">+J34/4</f>
        <v>1524.4901723741036</v>
      </c>
      <c r="M34" s="64">
        <f t="shared" ref="M34:M37" si="6">+J34/4</f>
        <v>1524.4901723741036</v>
      </c>
      <c r="N34" s="64">
        <f t="shared" ref="N34:N37" si="7">+J34/4</f>
        <v>1524.4901723741036</v>
      </c>
      <c r="O34" s="66"/>
      <c r="P34" s="67">
        <f>+J34</f>
        <v>6097.9606894964145</v>
      </c>
      <c r="Q34" s="68"/>
      <c r="R34" s="69"/>
    </row>
    <row r="35" spans="1:18" s="70" customFormat="1">
      <c r="A35" s="55" t="s">
        <v>50</v>
      </c>
      <c r="B35" s="56"/>
      <c r="C35" s="57"/>
      <c r="D35" s="58" t="s">
        <v>51</v>
      </c>
      <c r="E35" s="59" t="s">
        <v>52</v>
      </c>
      <c r="F35" s="60">
        <v>2</v>
      </c>
      <c r="G35" s="61">
        <v>1</v>
      </c>
      <c r="H35" s="62">
        <v>686.02057756834677</v>
      </c>
      <c r="I35" s="63" t="s">
        <v>41</v>
      </c>
      <c r="J35" s="64">
        <f>+F35*G35*H35</f>
        <v>1372.0411551366935</v>
      </c>
      <c r="K35" s="65">
        <f t="shared" si="4"/>
        <v>343.01028878417338</v>
      </c>
      <c r="L35" s="64">
        <f t="shared" si="5"/>
        <v>343.01028878417338</v>
      </c>
      <c r="M35" s="64">
        <f t="shared" si="6"/>
        <v>343.01028878417338</v>
      </c>
      <c r="N35" s="64">
        <f t="shared" si="7"/>
        <v>343.01028878417338</v>
      </c>
      <c r="O35" s="66"/>
      <c r="P35" s="67">
        <f>+J35</f>
        <v>1372.0411551366935</v>
      </c>
      <c r="Q35" s="68"/>
      <c r="R35" s="69"/>
    </row>
    <row r="36" spans="1:18" s="70" customFormat="1">
      <c r="A36" s="55" t="s">
        <v>53</v>
      </c>
      <c r="B36" s="56"/>
      <c r="C36" s="57"/>
      <c r="D36" s="58" t="s">
        <v>54</v>
      </c>
      <c r="E36" s="59" t="s">
        <v>55</v>
      </c>
      <c r="F36" s="60">
        <v>5</v>
      </c>
      <c r="G36" s="61">
        <v>1</v>
      </c>
      <c r="H36" s="62">
        <v>114.33676292805778</v>
      </c>
      <c r="I36" s="63" t="s">
        <v>41</v>
      </c>
      <c r="J36" s="64">
        <f>+F36*G36*H36</f>
        <v>571.68381464028892</v>
      </c>
      <c r="K36" s="65">
        <f t="shared" si="4"/>
        <v>142.92095366007223</v>
      </c>
      <c r="L36" s="64">
        <f t="shared" si="5"/>
        <v>142.92095366007223</v>
      </c>
      <c r="M36" s="64">
        <f t="shared" si="6"/>
        <v>142.92095366007223</v>
      </c>
      <c r="N36" s="64">
        <f t="shared" si="7"/>
        <v>142.92095366007223</v>
      </c>
      <c r="O36" s="66"/>
      <c r="P36" s="67">
        <f>+J36</f>
        <v>571.68381464028892</v>
      </c>
      <c r="Q36" s="68"/>
      <c r="R36" s="69"/>
    </row>
    <row r="37" spans="1:18" s="70" customFormat="1">
      <c r="A37" s="55" t="s">
        <v>56</v>
      </c>
      <c r="B37" s="56"/>
      <c r="C37" s="57"/>
      <c r="D37" s="58" t="s">
        <v>57</v>
      </c>
      <c r="E37" s="59" t="s">
        <v>58</v>
      </c>
      <c r="F37" s="60">
        <v>5</v>
      </c>
      <c r="G37" s="61">
        <v>1</v>
      </c>
      <c r="H37" s="62">
        <v>152.44901723741037</v>
      </c>
      <c r="I37" s="63" t="s">
        <v>41</v>
      </c>
      <c r="J37" s="64">
        <f>+F37*G37*H37</f>
        <v>762.24508618705181</v>
      </c>
      <c r="K37" s="65">
        <f t="shared" si="4"/>
        <v>190.56127154676295</v>
      </c>
      <c r="L37" s="64">
        <f t="shared" si="5"/>
        <v>190.56127154676295</v>
      </c>
      <c r="M37" s="64">
        <f t="shared" si="6"/>
        <v>190.56127154676295</v>
      </c>
      <c r="N37" s="64">
        <f t="shared" si="7"/>
        <v>190.56127154676295</v>
      </c>
      <c r="O37" s="66"/>
      <c r="P37" s="67">
        <f>+J37</f>
        <v>762.24508618705181</v>
      </c>
      <c r="Q37" s="68"/>
      <c r="R37" s="69"/>
    </row>
    <row r="38" spans="1:18" s="47" customFormat="1" ht="24" customHeight="1" collapsed="1">
      <c r="A38" s="46" t="s">
        <v>59</v>
      </c>
      <c r="B38" s="48" t="s">
        <v>60</v>
      </c>
      <c r="C38" s="48"/>
      <c r="D38" s="48"/>
      <c r="E38" s="48"/>
      <c r="F38" s="110"/>
      <c r="G38" s="48"/>
      <c r="H38" s="49"/>
      <c r="I38" s="50"/>
      <c r="J38" s="50">
        <f>SUM(J39:J41)</f>
        <v>4878.368551597132</v>
      </c>
      <c r="K38" s="51">
        <f t="shared" ref="K38:Q38" si="8">SUM(K39:K41)</f>
        <v>1219.592137899283</v>
      </c>
      <c r="L38" s="50">
        <f t="shared" si="8"/>
        <v>1219.592137899283</v>
      </c>
      <c r="M38" s="50">
        <f t="shared" si="8"/>
        <v>1219.592137899283</v>
      </c>
      <c r="N38" s="50">
        <f t="shared" si="8"/>
        <v>1219.592137899283</v>
      </c>
      <c r="O38" s="52">
        <f t="shared" si="8"/>
        <v>0</v>
      </c>
      <c r="P38" s="53">
        <f t="shared" si="8"/>
        <v>4878.368551597132</v>
      </c>
      <c r="Q38" s="52">
        <f t="shared" si="8"/>
        <v>0</v>
      </c>
      <c r="R38" s="54">
        <f>SUM(R39:R39)</f>
        <v>0</v>
      </c>
    </row>
    <row r="39" spans="1:18" s="70" customFormat="1">
      <c r="A39" s="55" t="s">
        <v>61</v>
      </c>
      <c r="B39" s="56"/>
      <c r="C39" s="57"/>
      <c r="D39" s="58" t="s">
        <v>62</v>
      </c>
      <c r="E39" s="59" t="s">
        <v>63</v>
      </c>
      <c r="F39" s="60">
        <v>1</v>
      </c>
      <c r="G39" s="61">
        <v>1</v>
      </c>
      <c r="H39" s="62">
        <v>609.79606894964149</v>
      </c>
      <c r="I39" s="63" t="s">
        <v>41</v>
      </c>
      <c r="J39" s="64">
        <f>+F39*G39*H39</f>
        <v>609.79606894964149</v>
      </c>
      <c r="K39" s="65">
        <f t="shared" ref="K39:K41" si="9">+J39/4</f>
        <v>152.44901723741037</v>
      </c>
      <c r="L39" s="64">
        <f t="shared" ref="L39:L41" si="10">+J39/4</f>
        <v>152.44901723741037</v>
      </c>
      <c r="M39" s="64">
        <f t="shared" ref="M39:M41" si="11">+J39/4</f>
        <v>152.44901723741037</v>
      </c>
      <c r="N39" s="64">
        <f t="shared" ref="N39:N41" si="12">+J39/4</f>
        <v>152.44901723741037</v>
      </c>
      <c r="O39" s="66"/>
      <c r="P39" s="67">
        <f t="shared" ref="P39:P41" si="13">+J39</f>
        <v>609.79606894964149</v>
      </c>
      <c r="Q39" s="68"/>
      <c r="R39" s="69"/>
    </row>
    <row r="40" spans="1:18" s="70" customFormat="1">
      <c r="A40" s="55" t="s">
        <v>64</v>
      </c>
      <c r="B40" s="56"/>
      <c r="C40" s="57"/>
      <c r="D40" s="58" t="s">
        <v>65</v>
      </c>
      <c r="E40" s="59" t="s">
        <v>63</v>
      </c>
      <c r="F40" s="60">
        <v>1</v>
      </c>
      <c r="G40" s="61">
        <v>1</v>
      </c>
      <c r="H40" s="62">
        <v>609.79606894964149</v>
      </c>
      <c r="I40" s="63" t="s">
        <v>41</v>
      </c>
      <c r="J40" s="64">
        <f>+F40*G40*H40</f>
        <v>609.79606894964149</v>
      </c>
      <c r="K40" s="65">
        <f t="shared" si="9"/>
        <v>152.44901723741037</v>
      </c>
      <c r="L40" s="64">
        <f t="shared" si="10"/>
        <v>152.44901723741037</v>
      </c>
      <c r="M40" s="64">
        <f t="shared" si="11"/>
        <v>152.44901723741037</v>
      </c>
      <c r="N40" s="64">
        <f t="shared" si="12"/>
        <v>152.44901723741037</v>
      </c>
      <c r="O40" s="66"/>
      <c r="P40" s="67">
        <f t="shared" si="13"/>
        <v>609.79606894964149</v>
      </c>
      <c r="Q40" s="68"/>
      <c r="R40" s="69"/>
    </row>
    <row r="41" spans="1:18" s="70" customFormat="1">
      <c r="A41" s="55" t="s">
        <v>66</v>
      </c>
      <c r="B41" s="56"/>
      <c r="C41" s="57"/>
      <c r="D41" s="58" t="s">
        <v>67</v>
      </c>
      <c r="E41" s="59" t="s">
        <v>63</v>
      </c>
      <c r="F41" s="60">
        <v>6</v>
      </c>
      <c r="G41" s="61">
        <v>1</v>
      </c>
      <c r="H41" s="62">
        <v>609.79606894964149</v>
      </c>
      <c r="I41" s="63" t="s">
        <v>41</v>
      </c>
      <c r="J41" s="64">
        <f>+F41*G41*H41</f>
        <v>3658.776413697849</v>
      </c>
      <c r="K41" s="65">
        <f t="shared" si="9"/>
        <v>914.69410342446224</v>
      </c>
      <c r="L41" s="64">
        <f t="shared" si="10"/>
        <v>914.69410342446224</v>
      </c>
      <c r="M41" s="64">
        <f t="shared" si="11"/>
        <v>914.69410342446224</v>
      </c>
      <c r="N41" s="64">
        <f t="shared" si="12"/>
        <v>914.69410342446224</v>
      </c>
      <c r="O41" s="66"/>
      <c r="P41" s="67">
        <f t="shared" si="13"/>
        <v>3658.776413697849</v>
      </c>
      <c r="Q41" s="68"/>
      <c r="R41" s="69"/>
    </row>
    <row r="42" spans="1:18" s="32" customFormat="1" ht="25.5" customHeight="1">
      <c r="A42" s="38" t="s">
        <v>68</v>
      </c>
      <c r="B42" s="39"/>
      <c r="C42" s="39"/>
      <c r="D42" s="40" t="s">
        <v>69</v>
      </c>
      <c r="E42" s="39"/>
      <c r="F42" s="193"/>
      <c r="G42" s="39"/>
      <c r="H42" s="41"/>
      <c r="I42" s="42"/>
      <c r="J42" s="42">
        <f t="shared" ref="J42:Q42" si="14">+J43+J62</f>
        <v>481457.2037445177</v>
      </c>
      <c r="K42" s="43">
        <f t="shared" si="14"/>
        <v>120364.30093612942</v>
      </c>
      <c r="L42" s="42">
        <f t="shared" si="14"/>
        <v>120364.30093612942</v>
      </c>
      <c r="M42" s="42">
        <f t="shared" si="14"/>
        <v>120364.30093612942</v>
      </c>
      <c r="N42" s="42">
        <f t="shared" si="14"/>
        <v>120364.30093612942</v>
      </c>
      <c r="O42" s="44">
        <f t="shared" si="14"/>
        <v>0</v>
      </c>
      <c r="P42" s="45">
        <f t="shared" si="14"/>
        <v>240728.60187225885</v>
      </c>
      <c r="Q42" s="44">
        <f t="shared" si="14"/>
        <v>240728.60187225885</v>
      </c>
      <c r="R42" s="175">
        <f>+J42/$J$211</f>
        <v>0.27655086183584665</v>
      </c>
    </row>
    <row r="43" spans="1:18" s="47" customFormat="1" collapsed="1">
      <c r="A43" s="46" t="s">
        <v>70</v>
      </c>
      <c r="B43" s="48" t="s">
        <v>71</v>
      </c>
      <c r="C43" s="48"/>
      <c r="D43" s="48"/>
      <c r="E43" s="48"/>
      <c r="F43" s="110"/>
      <c r="G43" s="48"/>
      <c r="H43" s="49"/>
      <c r="I43" s="50"/>
      <c r="J43" s="50">
        <f>+J44+J53</f>
        <v>322642.93013207056</v>
      </c>
      <c r="K43" s="51">
        <f t="shared" ref="K43:Q43" si="15">+K44+K53</f>
        <v>80660.732533017639</v>
      </c>
      <c r="L43" s="50">
        <f t="shared" si="15"/>
        <v>80660.732533017639</v>
      </c>
      <c r="M43" s="50">
        <f t="shared" si="15"/>
        <v>80660.732533017639</v>
      </c>
      <c r="N43" s="50">
        <f t="shared" si="15"/>
        <v>80660.732533017639</v>
      </c>
      <c r="O43" s="52">
        <f t="shared" si="15"/>
        <v>0</v>
      </c>
      <c r="P43" s="53">
        <f t="shared" si="15"/>
        <v>161321.46506603528</v>
      </c>
      <c r="Q43" s="52">
        <f t="shared" si="15"/>
        <v>161321.46506603528</v>
      </c>
      <c r="R43" s="176"/>
    </row>
    <row r="44" spans="1:18" s="70" customFormat="1">
      <c r="A44" s="55" t="s">
        <v>72</v>
      </c>
      <c r="B44" s="56"/>
      <c r="C44" s="218" t="s">
        <v>73</v>
      </c>
      <c r="D44" s="219"/>
      <c r="E44" s="71"/>
      <c r="F44" s="73"/>
      <c r="G44" s="71"/>
      <c r="H44" s="72"/>
      <c r="I44" s="73"/>
      <c r="J44" s="74">
        <f>SUM(J45:J52)</f>
        <v>232735.53231487234</v>
      </c>
      <c r="K44" s="75">
        <f t="shared" ref="K44:R44" si="16">SUM(K45:K52)</f>
        <v>58183.883078718085</v>
      </c>
      <c r="L44" s="74">
        <f t="shared" si="16"/>
        <v>58183.883078718085</v>
      </c>
      <c r="M44" s="74">
        <f t="shared" si="16"/>
        <v>58183.883078718085</v>
      </c>
      <c r="N44" s="74">
        <f t="shared" si="16"/>
        <v>58183.883078718085</v>
      </c>
      <c r="O44" s="76">
        <f t="shared" si="16"/>
        <v>0</v>
      </c>
      <c r="P44" s="77">
        <f t="shared" si="16"/>
        <v>116367.76615743617</v>
      </c>
      <c r="Q44" s="78">
        <f t="shared" si="16"/>
        <v>116367.76615743617</v>
      </c>
      <c r="R44" s="79">
        <f t="shared" si="16"/>
        <v>0</v>
      </c>
    </row>
    <row r="45" spans="1:18" s="70" customFormat="1" ht="14.25" customHeight="1">
      <c r="A45" s="55" t="s">
        <v>74</v>
      </c>
      <c r="B45" s="56"/>
      <c r="C45" s="57"/>
      <c r="D45" s="58" t="s">
        <v>75</v>
      </c>
      <c r="E45" s="59" t="s">
        <v>76</v>
      </c>
      <c r="F45" s="60">
        <v>24</v>
      </c>
      <c r="G45" s="80">
        <v>1</v>
      </c>
      <c r="H45" s="62">
        <v>3983.7946694676634</v>
      </c>
      <c r="I45" s="63" t="s">
        <v>41</v>
      </c>
      <c r="J45" s="64">
        <f t="shared" ref="J45:J52" si="17">+F45*G45*H45</f>
        <v>95611.072067223926</v>
      </c>
      <c r="K45" s="65">
        <f t="shared" ref="K45:K52" si="18">+J45/4</f>
        <v>23902.768016805981</v>
      </c>
      <c r="L45" s="64">
        <f t="shared" ref="L45:L52" si="19">+J45/4</f>
        <v>23902.768016805981</v>
      </c>
      <c r="M45" s="64">
        <f t="shared" ref="M45:M52" si="20">+J45/4</f>
        <v>23902.768016805981</v>
      </c>
      <c r="N45" s="64">
        <f t="shared" ref="N45:N52" si="21">+J45/4</f>
        <v>23902.768016805981</v>
      </c>
      <c r="O45" s="66"/>
      <c r="P45" s="67">
        <f t="shared" ref="P45:P52" si="22">+J45/2</f>
        <v>47805.536033611963</v>
      </c>
      <c r="Q45" s="68">
        <f t="shared" ref="Q45:Q52" si="23">+J45/2</f>
        <v>47805.536033611963</v>
      </c>
      <c r="R45" s="69"/>
    </row>
    <row r="46" spans="1:18" s="70" customFormat="1">
      <c r="A46" s="55" t="s">
        <v>77</v>
      </c>
      <c r="B46" s="56"/>
      <c r="C46" s="57"/>
      <c r="D46" s="58" t="s">
        <v>78</v>
      </c>
      <c r="E46" s="59" t="s">
        <v>76</v>
      </c>
      <c r="F46" s="60">
        <v>24</v>
      </c>
      <c r="G46" s="80">
        <v>1</v>
      </c>
      <c r="H46" s="62">
        <v>1156.351712078688</v>
      </c>
      <c r="I46" s="63" t="s">
        <v>41</v>
      </c>
      <c r="J46" s="64">
        <f t="shared" si="17"/>
        <v>27752.441089888511</v>
      </c>
      <c r="K46" s="65">
        <f t="shared" si="18"/>
        <v>6938.1102724721277</v>
      </c>
      <c r="L46" s="64">
        <f t="shared" si="19"/>
        <v>6938.1102724721277</v>
      </c>
      <c r="M46" s="64">
        <f t="shared" si="20"/>
        <v>6938.1102724721277</v>
      </c>
      <c r="N46" s="64">
        <f t="shared" si="21"/>
        <v>6938.1102724721277</v>
      </c>
      <c r="O46" s="66"/>
      <c r="P46" s="67">
        <f t="shared" si="22"/>
        <v>13876.220544944255</v>
      </c>
      <c r="Q46" s="68">
        <f t="shared" si="23"/>
        <v>13876.220544944255</v>
      </c>
      <c r="R46" s="69"/>
    </row>
    <row r="47" spans="1:18" s="70" customFormat="1" ht="25.5">
      <c r="A47" s="55" t="s">
        <v>79</v>
      </c>
      <c r="B47" s="56"/>
      <c r="C47" s="57"/>
      <c r="D47" s="58" t="s">
        <v>80</v>
      </c>
      <c r="E47" s="59" t="s">
        <v>76</v>
      </c>
      <c r="F47" s="60">
        <v>96</v>
      </c>
      <c r="G47" s="80">
        <v>1</v>
      </c>
      <c r="H47" s="62">
        <v>566.71092769800464</v>
      </c>
      <c r="I47" s="63" t="s">
        <v>41</v>
      </c>
      <c r="J47" s="64">
        <f t="shared" si="17"/>
        <v>54404.249059008449</v>
      </c>
      <c r="K47" s="65">
        <f t="shared" si="18"/>
        <v>13601.062264752112</v>
      </c>
      <c r="L47" s="64">
        <f t="shared" si="19"/>
        <v>13601.062264752112</v>
      </c>
      <c r="M47" s="64">
        <f t="shared" si="20"/>
        <v>13601.062264752112</v>
      </c>
      <c r="N47" s="64">
        <f t="shared" si="21"/>
        <v>13601.062264752112</v>
      </c>
      <c r="O47" s="66"/>
      <c r="P47" s="67">
        <f t="shared" si="22"/>
        <v>27202.124529504224</v>
      </c>
      <c r="Q47" s="68">
        <f t="shared" si="23"/>
        <v>27202.124529504224</v>
      </c>
      <c r="R47" s="69"/>
    </row>
    <row r="48" spans="1:18" s="70" customFormat="1">
      <c r="A48" s="55" t="s">
        <v>81</v>
      </c>
      <c r="B48" s="56"/>
      <c r="C48" s="57"/>
      <c r="D48" s="58" t="s">
        <v>82</v>
      </c>
      <c r="E48" s="59" t="s">
        <v>76</v>
      </c>
      <c r="F48" s="60">
        <v>24</v>
      </c>
      <c r="G48" s="80">
        <v>1</v>
      </c>
      <c r="H48" s="62">
        <v>800.77047733311792</v>
      </c>
      <c r="I48" s="63" t="s">
        <v>41</v>
      </c>
      <c r="J48" s="64">
        <f t="shared" si="17"/>
        <v>19218.49145599483</v>
      </c>
      <c r="K48" s="65">
        <f t="shared" si="18"/>
        <v>4804.6228639987075</v>
      </c>
      <c r="L48" s="64">
        <f t="shared" si="19"/>
        <v>4804.6228639987075</v>
      </c>
      <c r="M48" s="64">
        <f t="shared" si="20"/>
        <v>4804.6228639987075</v>
      </c>
      <c r="N48" s="64">
        <f t="shared" si="21"/>
        <v>4804.6228639987075</v>
      </c>
      <c r="O48" s="66"/>
      <c r="P48" s="67">
        <f t="shared" si="22"/>
        <v>9609.2457279974151</v>
      </c>
      <c r="Q48" s="68">
        <f t="shared" si="23"/>
        <v>9609.2457279974151</v>
      </c>
      <c r="R48" s="69"/>
    </row>
    <row r="49" spans="1:18" s="70" customFormat="1">
      <c r="A49" s="55" t="s">
        <v>83</v>
      </c>
      <c r="B49" s="56"/>
      <c r="C49" s="57"/>
      <c r="D49" s="58" t="s">
        <v>84</v>
      </c>
      <c r="E49" s="59" t="s">
        <v>76</v>
      </c>
      <c r="F49" s="60">
        <v>15</v>
      </c>
      <c r="G49" s="80">
        <v>1</v>
      </c>
      <c r="H49" s="62">
        <v>609.79606894964149</v>
      </c>
      <c r="I49" s="63" t="s">
        <v>41</v>
      </c>
      <c r="J49" s="64">
        <f t="shared" si="17"/>
        <v>9146.9410342446226</v>
      </c>
      <c r="K49" s="65">
        <f t="shared" si="18"/>
        <v>2286.7352585611557</v>
      </c>
      <c r="L49" s="64">
        <f t="shared" si="19"/>
        <v>2286.7352585611557</v>
      </c>
      <c r="M49" s="64">
        <f t="shared" si="20"/>
        <v>2286.7352585611557</v>
      </c>
      <c r="N49" s="64">
        <f t="shared" si="21"/>
        <v>2286.7352585611557</v>
      </c>
      <c r="O49" s="66"/>
      <c r="P49" s="67">
        <f t="shared" si="22"/>
        <v>4573.4705171223113</v>
      </c>
      <c r="Q49" s="68">
        <f t="shared" si="23"/>
        <v>4573.4705171223113</v>
      </c>
      <c r="R49" s="69"/>
    </row>
    <row r="50" spans="1:18" s="70" customFormat="1">
      <c r="A50" s="55" t="s">
        <v>85</v>
      </c>
      <c r="B50" s="56"/>
      <c r="C50" s="57"/>
      <c r="D50" s="58" t="s">
        <v>86</v>
      </c>
      <c r="E50" s="59" t="s">
        <v>76</v>
      </c>
      <c r="F50" s="60">
        <v>24</v>
      </c>
      <c r="G50" s="80">
        <v>0.25</v>
      </c>
      <c r="H50" s="62">
        <v>1847.3845561466626</v>
      </c>
      <c r="I50" s="63" t="s">
        <v>41</v>
      </c>
      <c r="J50" s="64">
        <f t="shared" si="17"/>
        <v>11084.307336879976</v>
      </c>
      <c r="K50" s="65">
        <f t="shared" si="18"/>
        <v>2771.076834219994</v>
      </c>
      <c r="L50" s="64">
        <f t="shared" si="19"/>
        <v>2771.076834219994</v>
      </c>
      <c r="M50" s="64">
        <f t="shared" si="20"/>
        <v>2771.076834219994</v>
      </c>
      <c r="N50" s="64">
        <f t="shared" si="21"/>
        <v>2771.076834219994</v>
      </c>
      <c r="O50" s="66"/>
      <c r="P50" s="67">
        <f t="shared" si="22"/>
        <v>5542.153668439988</v>
      </c>
      <c r="Q50" s="68">
        <f t="shared" si="23"/>
        <v>5542.153668439988</v>
      </c>
      <c r="R50" s="69"/>
    </row>
    <row r="51" spans="1:18" s="70" customFormat="1">
      <c r="A51" s="55" t="s">
        <v>87</v>
      </c>
      <c r="B51" s="56"/>
      <c r="C51" s="57"/>
      <c r="D51" s="58" t="s">
        <v>88</v>
      </c>
      <c r="E51" s="59" t="s">
        <v>76</v>
      </c>
      <c r="F51" s="60">
        <v>24</v>
      </c>
      <c r="G51" s="80">
        <v>0.25</v>
      </c>
      <c r="H51" s="62">
        <v>1847.3845561466626</v>
      </c>
      <c r="I51" s="63" t="s">
        <v>41</v>
      </c>
      <c r="J51" s="64">
        <f t="shared" si="17"/>
        <v>11084.307336879976</v>
      </c>
      <c r="K51" s="65">
        <f t="shared" si="18"/>
        <v>2771.076834219994</v>
      </c>
      <c r="L51" s="64">
        <f t="shared" si="19"/>
        <v>2771.076834219994</v>
      </c>
      <c r="M51" s="64">
        <f t="shared" si="20"/>
        <v>2771.076834219994</v>
      </c>
      <c r="N51" s="64">
        <f t="shared" si="21"/>
        <v>2771.076834219994</v>
      </c>
      <c r="O51" s="66"/>
      <c r="P51" s="67">
        <f t="shared" si="22"/>
        <v>5542.153668439988</v>
      </c>
      <c r="Q51" s="68">
        <f t="shared" si="23"/>
        <v>5542.153668439988</v>
      </c>
      <c r="R51" s="69"/>
    </row>
    <row r="52" spans="1:18" s="70" customFormat="1">
      <c r="A52" s="55" t="s">
        <v>89</v>
      </c>
      <c r="B52" s="56"/>
      <c r="C52" s="57"/>
      <c r="D52" s="58" t="s">
        <v>90</v>
      </c>
      <c r="E52" s="59" t="s">
        <v>76</v>
      </c>
      <c r="F52" s="60">
        <v>24</v>
      </c>
      <c r="G52" s="80">
        <v>0.1</v>
      </c>
      <c r="H52" s="62">
        <v>1847.3845561466626</v>
      </c>
      <c r="I52" s="63" t="s">
        <v>41</v>
      </c>
      <c r="J52" s="64">
        <f t="shared" si="17"/>
        <v>4433.7229347519906</v>
      </c>
      <c r="K52" s="65">
        <f t="shared" si="18"/>
        <v>1108.4307336879976</v>
      </c>
      <c r="L52" s="64">
        <f t="shared" si="19"/>
        <v>1108.4307336879976</v>
      </c>
      <c r="M52" s="64">
        <f t="shared" si="20"/>
        <v>1108.4307336879976</v>
      </c>
      <c r="N52" s="64">
        <f t="shared" si="21"/>
        <v>1108.4307336879976</v>
      </c>
      <c r="O52" s="66"/>
      <c r="P52" s="67">
        <f t="shared" si="22"/>
        <v>2216.8614673759953</v>
      </c>
      <c r="Q52" s="68">
        <f t="shared" si="23"/>
        <v>2216.8614673759953</v>
      </c>
      <c r="R52" s="69"/>
    </row>
    <row r="53" spans="1:18" s="70" customFormat="1">
      <c r="A53" s="55" t="s">
        <v>91</v>
      </c>
      <c r="B53" s="56"/>
      <c r="C53" s="218" t="s">
        <v>92</v>
      </c>
      <c r="D53" s="219"/>
      <c r="E53" s="71"/>
      <c r="F53" s="73"/>
      <c r="G53" s="71"/>
      <c r="H53" s="72"/>
      <c r="I53" s="73"/>
      <c r="J53" s="74">
        <f t="shared" ref="J53:R53" si="24">SUM(J54:J61)</f>
        <v>89907.397817198216</v>
      </c>
      <c r="K53" s="75">
        <f t="shared" si="24"/>
        <v>22476.849454299554</v>
      </c>
      <c r="L53" s="74">
        <f t="shared" si="24"/>
        <v>22476.849454299554</v>
      </c>
      <c r="M53" s="74">
        <f t="shared" si="24"/>
        <v>22476.849454299554</v>
      </c>
      <c r="N53" s="74">
        <f t="shared" si="24"/>
        <v>22476.849454299554</v>
      </c>
      <c r="O53" s="76">
        <f t="shared" si="24"/>
        <v>0</v>
      </c>
      <c r="P53" s="77">
        <f t="shared" si="24"/>
        <v>44953.698908599108</v>
      </c>
      <c r="Q53" s="78">
        <f t="shared" si="24"/>
        <v>44953.698908599108</v>
      </c>
      <c r="R53" s="79">
        <f t="shared" si="24"/>
        <v>0</v>
      </c>
    </row>
    <row r="54" spans="1:18" s="70" customFormat="1">
      <c r="A54" s="55" t="s">
        <v>93</v>
      </c>
      <c r="B54" s="56"/>
      <c r="C54" s="57"/>
      <c r="D54" s="81" t="s">
        <v>94</v>
      </c>
      <c r="E54" s="59" t="s">
        <v>76</v>
      </c>
      <c r="F54" s="60">
        <v>24</v>
      </c>
      <c r="G54" s="80">
        <v>1</v>
      </c>
      <c r="H54" s="62">
        <v>1156.351712078688</v>
      </c>
      <c r="I54" s="63" t="s">
        <v>41</v>
      </c>
      <c r="J54" s="64">
        <f t="shared" ref="J54:J61" si="25">+F54*G54*H54</f>
        <v>27752.441089888511</v>
      </c>
      <c r="K54" s="65">
        <f t="shared" ref="K54:K61" si="26">+J54/4</f>
        <v>6938.1102724721277</v>
      </c>
      <c r="L54" s="64">
        <f t="shared" ref="L54:L61" si="27">+J54/4</f>
        <v>6938.1102724721277</v>
      </c>
      <c r="M54" s="64">
        <f t="shared" ref="M54:M61" si="28">+J54/4</f>
        <v>6938.1102724721277</v>
      </c>
      <c r="N54" s="64">
        <f t="shared" ref="N54:N61" si="29">+J54/4</f>
        <v>6938.1102724721277</v>
      </c>
      <c r="O54" s="66"/>
      <c r="P54" s="67">
        <f t="shared" ref="P54:P61" si="30">+J54/2</f>
        <v>13876.220544944255</v>
      </c>
      <c r="Q54" s="68">
        <f t="shared" ref="Q54:Q61" si="31">+J54/2</f>
        <v>13876.220544944255</v>
      </c>
      <c r="R54" s="69"/>
    </row>
    <row r="55" spans="1:18" s="70" customFormat="1">
      <c r="A55" s="55" t="s">
        <v>95</v>
      </c>
      <c r="B55" s="56"/>
      <c r="C55" s="57"/>
      <c r="D55" s="81" t="s">
        <v>96</v>
      </c>
      <c r="E55" s="59" t="s">
        <v>76</v>
      </c>
      <c r="F55" s="60">
        <v>24</v>
      </c>
      <c r="G55" s="80">
        <v>0.15</v>
      </c>
      <c r="H55" s="62">
        <v>1156.351712078688</v>
      </c>
      <c r="I55" s="63" t="s">
        <v>41</v>
      </c>
      <c r="J55" s="64">
        <f t="shared" si="25"/>
        <v>4162.8661634832761</v>
      </c>
      <c r="K55" s="65">
        <f t="shared" si="26"/>
        <v>1040.716540870819</v>
      </c>
      <c r="L55" s="64">
        <f t="shared" si="27"/>
        <v>1040.716540870819</v>
      </c>
      <c r="M55" s="64">
        <f t="shared" si="28"/>
        <v>1040.716540870819</v>
      </c>
      <c r="N55" s="64">
        <f t="shared" si="29"/>
        <v>1040.716540870819</v>
      </c>
      <c r="O55" s="66"/>
      <c r="P55" s="67">
        <f t="shared" si="30"/>
        <v>2081.433081741638</v>
      </c>
      <c r="Q55" s="68">
        <f t="shared" si="31"/>
        <v>2081.433081741638</v>
      </c>
      <c r="R55" s="69"/>
    </row>
    <row r="56" spans="1:18" s="70" customFormat="1">
      <c r="A56" s="55" t="s">
        <v>97</v>
      </c>
      <c r="B56" s="56"/>
      <c r="C56" s="57"/>
      <c r="D56" s="81" t="s">
        <v>98</v>
      </c>
      <c r="E56" s="59" t="s">
        <v>76</v>
      </c>
      <c r="F56" s="60">
        <v>24</v>
      </c>
      <c r="G56" s="80">
        <v>0.1</v>
      </c>
      <c r="H56" s="62">
        <v>2474.718175712399</v>
      </c>
      <c r="I56" s="63" t="s">
        <v>41</v>
      </c>
      <c r="J56" s="64">
        <f t="shared" si="25"/>
        <v>5939.3236217097583</v>
      </c>
      <c r="K56" s="65">
        <f t="shared" si="26"/>
        <v>1484.8309054274396</v>
      </c>
      <c r="L56" s="64">
        <f t="shared" si="27"/>
        <v>1484.8309054274396</v>
      </c>
      <c r="M56" s="64">
        <f t="shared" si="28"/>
        <v>1484.8309054274396</v>
      </c>
      <c r="N56" s="64">
        <f t="shared" si="29"/>
        <v>1484.8309054274396</v>
      </c>
      <c r="O56" s="66"/>
      <c r="P56" s="67">
        <f t="shared" si="30"/>
        <v>2969.6618108548791</v>
      </c>
      <c r="Q56" s="68">
        <f t="shared" si="31"/>
        <v>2969.6618108548791</v>
      </c>
      <c r="R56" s="69"/>
    </row>
    <row r="57" spans="1:18" s="70" customFormat="1">
      <c r="A57" s="55" t="s">
        <v>99</v>
      </c>
      <c r="B57" s="56"/>
      <c r="C57" s="57"/>
      <c r="D57" s="81" t="s">
        <v>100</v>
      </c>
      <c r="E57" s="59" t="s">
        <v>76</v>
      </c>
      <c r="F57" s="60">
        <v>24</v>
      </c>
      <c r="G57" s="80">
        <v>0.15</v>
      </c>
      <c r="H57" s="62">
        <v>2665.4277643199175</v>
      </c>
      <c r="I57" s="63" t="s">
        <v>41</v>
      </c>
      <c r="J57" s="64">
        <f t="shared" si="25"/>
        <v>9595.539951551702</v>
      </c>
      <c r="K57" s="65">
        <f t="shared" si="26"/>
        <v>2398.8849878879255</v>
      </c>
      <c r="L57" s="64">
        <f t="shared" si="27"/>
        <v>2398.8849878879255</v>
      </c>
      <c r="M57" s="64">
        <f t="shared" si="28"/>
        <v>2398.8849878879255</v>
      </c>
      <c r="N57" s="64">
        <f t="shared" si="29"/>
        <v>2398.8849878879255</v>
      </c>
      <c r="O57" s="66"/>
      <c r="P57" s="67">
        <f t="shared" si="30"/>
        <v>4797.769975775851</v>
      </c>
      <c r="Q57" s="68">
        <f t="shared" si="31"/>
        <v>4797.769975775851</v>
      </c>
      <c r="R57" s="69"/>
    </row>
    <row r="58" spans="1:18" s="70" customFormat="1">
      <c r="A58" s="55" t="s">
        <v>101</v>
      </c>
      <c r="B58" s="56"/>
      <c r="C58" s="57"/>
      <c r="D58" s="81" t="s">
        <v>84</v>
      </c>
      <c r="E58" s="59" t="s">
        <v>76</v>
      </c>
      <c r="F58" s="60">
        <v>24</v>
      </c>
      <c r="G58" s="80">
        <v>0.2</v>
      </c>
      <c r="H58" s="62">
        <v>1156.351712078688</v>
      </c>
      <c r="I58" s="63" t="s">
        <v>41</v>
      </c>
      <c r="J58" s="64">
        <f t="shared" si="25"/>
        <v>5550.4882179777032</v>
      </c>
      <c r="K58" s="65">
        <f t="shared" si="26"/>
        <v>1387.6220544944258</v>
      </c>
      <c r="L58" s="64">
        <f t="shared" si="27"/>
        <v>1387.6220544944258</v>
      </c>
      <c r="M58" s="64">
        <f t="shared" si="28"/>
        <v>1387.6220544944258</v>
      </c>
      <c r="N58" s="64">
        <f t="shared" si="29"/>
        <v>1387.6220544944258</v>
      </c>
      <c r="O58" s="66"/>
      <c r="P58" s="67">
        <f t="shared" si="30"/>
        <v>2775.2441089888516</v>
      </c>
      <c r="Q58" s="68">
        <f t="shared" si="31"/>
        <v>2775.2441089888516</v>
      </c>
      <c r="R58" s="69"/>
    </row>
    <row r="59" spans="1:18" s="70" customFormat="1">
      <c r="A59" s="55" t="s">
        <v>102</v>
      </c>
      <c r="B59" s="56"/>
      <c r="C59" s="57"/>
      <c r="D59" s="81" t="s">
        <v>103</v>
      </c>
      <c r="E59" s="59" t="s">
        <v>76</v>
      </c>
      <c r="F59" s="60">
        <v>24</v>
      </c>
      <c r="G59" s="80">
        <v>0.1</v>
      </c>
      <c r="H59" s="62">
        <v>3745.0803717888689</v>
      </c>
      <c r="I59" s="63" t="s">
        <v>41</v>
      </c>
      <c r="J59" s="82">
        <f t="shared" si="25"/>
        <v>8988.1928922932875</v>
      </c>
      <c r="K59" s="65">
        <f t="shared" si="26"/>
        <v>2247.0482230733219</v>
      </c>
      <c r="L59" s="64">
        <f t="shared" si="27"/>
        <v>2247.0482230733219</v>
      </c>
      <c r="M59" s="64">
        <f t="shared" si="28"/>
        <v>2247.0482230733219</v>
      </c>
      <c r="N59" s="64">
        <f t="shared" si="29"/>
        <v>2247.0482230733219</v>
      </c>
      <c r="O59" s="83"/>
      <c r="P59" s="67">
        <f t="shared" si="30"/>
        <v>4494.0964461466438</v>
      </c>
      <c r="Q59" s="68">
        <f t="shared" si="31"/>
        <v>4494.0964461466438</v>
      </c>
      <c r="R59" s="69"/>
    </row>
    <row r="60" spans="1:18" s="70" customFormat="1">
      <c r="A60" s="55" t="s">
        <v>104</v>
      </c>
      <c r="B60" s="56"/>
      <c r="C60" s="57"/>
      <c r="D60" s="81" t="s">
        <v>105</v>
      </c>
      <c r="E60" s="59" t="s">
        <v>76</v>
      </c>
      <c r="F60" s="60">
        <v>24</v>
      </c>
      <c r="G60" s="80">
        <v>0.1</v>
      </c>
      <c r="H60" s="62">
        <v>3356.4608655750303</v>
      </c>
      <c r="I60" s="63" t="s">
        <v>41</v>
      </c>
      <c r="J60" s="64">
        <f t="shared" si="25"/>
        <v>8055.5060773800742</v>
      </c>
      <c r="K60" s="65">
        <f t="shared" si="26"/>
        <v>2013.8765193450186</v>
      </c>
      <c r="L60" s="64">
        <f t="shared" si="27"/>
        <v>2013.8765193450186</v>
      </c>
      <c r="M60" s="64">
        <f t="shared" si="28"/>
        <v>2013.8765193450186</v>
      </c>
      <c r="N60" s="64">
        <f t="shared" si="29"/>
        <v>2013.8765193450186</v>
      </c>
      <c r="O60" s="66"/>
      <c r="P60" s="67">
        <f t="shared" si="30"/>
        <v>4027.7530386900371</v>
      </c>
      <c r="Q60" s="68">
        <f t="shared" si="31"/>
        <v>4027.7530386900371</v>
      </c>
      <c r="R60" s="69"/>
    </row>
    <row r="61" spans="1:18" s="70" customFormat="1">
      <c r="A61" s="55" t="s">
        <v>106</v>
      </c>
      <c r="B61" s="56"/>
      <c r="C61" s="57"/>
      <c r="D61" s="81" t="s">
        <v>107</v>
      </c>
      <c r="E61" s="59" t="s">
        <v>76</v>
      </c>
      <c r="F61" s="60">
        <v>24</v>
      </c>
      <c r="G61" s="80">
        <v>0.15</v>
      </c>
      <c r="H61" s="62">
        <v>5517.511056364975</v>
      </c>
      <c r="I61" s="63" t="s">
        <v>41</v>
      </c>
      <c r="J61" s="64">
        <f t="shared" si="25"/>
        <v>19863.039802913907</v>
      </c>
      <c r="K61" s="65">
        <f t="shared" si="26"/>
        <v>4965.7599507284767</v>
      </c>
      <c r="L61" s="64">
        <f t="shared" si="27"/>
        <v>4965.7599507284767</v>
      </c>
      <c r="M61" s="64">
        <f t="shared" si="28"/>
        <v>4965.7599507284767</v>
      </c>
      <c r="N61" s="64">
        <f t="shared" si="29"/>
        <v>4965.7599507284767</v>
      </c>
      <c r="O61" s="66"/>
      <c r="P61" s="67">
        <f t="shared" si="30"/>
        <v>9931.5199014569534</v>
      </c>
      <c r="Q61" s="68">
        <f t="shared" si="31"/>
        <v>9931.5199014569534</v>
      </c>
      <c r="R61" s="69"/>
    </row>
    <row r="62" spans="1:18" s="47" customFormat="1" collapsed="1">
      <c r="A62" s="46" t="s">
        <v>108</v>
      </c>
      <c r="B62" s="48" t="s">
        <v>109</v>
      </c>
      <c r="C62" s="48"/>
      <c r="D62" s="48"/>
      <c r="E62" s="48"/>
      <c r="F62" s="110"/>
      <c r="G62" s="48"/>
      <c r="H62" s="49"/>
      <c r="I62" s="50"/>
      <c r="J62" s="50">
        <f>+J63+J68</f>
        <v>158814.27361244714</v>
      </c>
      <c r="K62" s="51">
        <f t="shared" ref="K62:Q62" si="32">+K63+K68</f>
        <v>39703.568403111785</v>
      </c>
      <c r="L62" s="50">
        <f t="shared" si="32"/>
        <v>39703.568403111785</v>
      </c>
      <c r="M62" s="50">
        <f t="shared" si="32"/>
        <v>39703.568403111785</v>
      </c>
      <c r="N62" s="50">
        <f t="shared" si="32"/>
        <v>39703.568403111785</v>
      </c>
      <c r="O62" s="52">
        <f t="shared" si="32"/>
        <v>0</v>
      </c>
      <c r="P62" s="53">
        <f t="shared" si="32"/>
        <v>79407.136806223571</v>
      </c>
      <c r="Q62" s="52">
        <f t="shared" si="32"/>
        <v>79407.136806223571</v>
      </c>
      <c r="R62" s="176"/>
    </row>
    <row r="63" spans="1:18" s="70" customFormat="1">
      <c r="A63" s="55" t="s">
        <v>110</v>
      </c>
      <c r="B63" s="56"/>
      <c r="C63" s="218" t="s">
        <v>111</v>
      </c>
      <c r="D63" s="219"/>
      <c r="E63" s="71"/>
      <c r="F63" s="73"/>
      <c r="G63" s="71"/>
      <c r="H63" s="72"/>
      <c r="I63" s="73"/>
      <c r="J63" s="74">
        <f>SUM(J64:J67)</f>
        <v>116164.96153863742</v>
      </c>
      <c r="K63" s="75">
        <f t="shared" ref="K63:Q63" si="33">SUM(K64:K67)</f>
        <v>29041.240384659355</v>
      </c>
      <c r="L63" s="74">
        <f t="shared" si="33"/>
        <v>29041.240384659355</v>
      </c>
      <c r="M63" s="74">
        <f t="shared" si="33"/>
        <v>29041.240384659355</v>
      </c>
      <c r="N63" s="74">
        <f t="shared" si="33"/>
        <v>29041.240384659355</v>
      </c>
      <c r="O63" s="76">
        <f t="shared" si="33"/>
        <v>0</v>
      </c>
      <c r="P63" s="77">
        <f t="shared" si="33"/>
        <v>58082.48076931871</v>
      </c>
      <c r="Q63" s="78">
        <f t="shared" si="33"/>
        <v>58082.48076931871</v>
      </c>
      <c r="R63" s="177"/>
    </row>
    <row r="64" spans="1:18" s="70" customFormat="1">
      <c r="A64" s="55" t="s">
        <v>112</v>
      </c>
      <c r="B64" s="56"/>
      <c r="C64" s="57"/>
      <c r="D64" s="58" t="s">
        <v>113</v>
      </c>
      <c r="E64" s="59" t="s">
        <v>76</v>
      </c>
      <c r="F64" s="60">
        <v>24</v>
      </c>
      <c r="G64" s="61">
        <v>0.35</v>
      </c>
      <c r="H64" s="62">
        <v>5897.7305372150913</v>
      </c>
      <c r="I64" s="63" t="s">
        <v>41</v>
      </c>
      <c r="J64" s="64">
        <f>+F64*G64*H64</f>
        <v>49540.936512606757</v>
      </c>
      <c r="K64" s="65">
        <f t="shared" ref="K64:K67" si="34">+J64/4</f>
        <v>12385.234128151689</v>
      </c>
      <c r="L64" s="64">
        <f t="shared" ref="L64:L67" si="35">+J64/4</f>
        <v>12385.234128151689</v>
      </c>
      <c r="M64" s="64">
        <f t="shared" ref="M64:M67" si="36">+J64/4</f>
        <v>12385.234128151689</v>
      </c>
      <c r="N64" s="64">
        <f t="shared" ref="N64:N67" si="37">+J64/4</f>
        <v>12385.234128151689</v>
      </c>
      <c r="O64" s="66"/>
      <c r="P64" s="67">
        <f>+J64/2</f>
        <v>24770.468256303378</v>
      </c>
      <c r="Q64" s="68">
        <f>+J64/2</f>
        <v>24770.468256303378</v>
      </c>
      <c r="R64" s="69"/>
    </row>
    <row r="65" spans="1:18" s="70" customFormat="1">
      <c r="A65" s="55" t="s">
        <v>114</v>
      </c>
      <c r="B65" s="56"/>
      <c r="C65" s="57"/>
      <c r="D65" s="58" t="s">
        <v>115</v>
      </c>
      <c r="E65" s="59" t="s">
        <v>76</v>
      </c>
      <c r="F65" s="60">
        <v>24</v>
      </c>
      <c r="G65" s="61">
        <v>0.1</v>
      </c>
      <c r="H65" s="62">
        <v>4560.1854237396656</v>
      </c>
      <c r="I65" s="63" t="s">
        <v>41</v>
      </c>
      <c r="J65" s="64">
        <f>+F65*G65*H65</f>
        <v>10944.445016975198</v>
      </c>
      <c r="K65" s="65">
        <f t="shared" si="34"/>
        <v>2736.1112542437995</v>
      </c>
      <c r="L65" s="64">
        <f t="shared" si="35"/>
        <v>2736.1112542437995</v>
      </c>
      <c r="M65" s="64">
        <f t="shared" si="36"/>
        <v>2736.1112542437995</v>
      </c>
      <c r="N65" s="64">
        <f t="shared" si="37"/>
        <v>2736.1112542437995</v>
      </c>
      <c r="O65" s="66"/>
      <c r="P65" s="67">
        <f>+J65/2</f>
        <v>5472.222508487599</v>
      </c>
      <c r="Q65" s="68">
        <f>+J65/2</f>
        <v>5472.222508487599</v>
      </c>
      <c r="R65" s="69"/>
    </row>
    <row r="66" spans="1:18" s="70" customFormat="1">
      <c r="A66" s="55" t="s">
        <v>116</v>
      </c>
      <c r="B66" s="56"/>
      <c r="C66" s="57"/>
      <c r="D66" s="58" t="s">
        <v>117</v>
      </c>
      <c r="E66" s="59" t="s">
        <v>76</v>
      </c>
      <c r="F66" s="60">
        <v>24</v>
      </c>
      <c r="G66" s="61">
        <v>0.25</v>
      </c>
      <c r="H66" s="62">
        <v>6322.0833377797626</v>
      </c>
      <c r="I66" s="63" t="s">
        <v>41</v>
      </c>
      <c r="J66" s="64">
        <f>+F66*G66*H66</f>
        <v>37932.500026678579</v>
      </c>
      <c r="K66" s="65">
        <f t="shared" si="34"/>
        <v>9483.1250066696448</v>
      </c>
      <c r="L66" s="64">
        <f t="shared" si="35"/>
        <v>9483.1250066696448</v>
      </c>
      <c r="M66" s="64">
        <f t="shared" si="36"/>
        <v>9483.1250066696448</v>
      </c>
      <c r="N66" s="64">
        <f t="shared" si="37"/>
        <v>9483.1250066696448</v>
      </c>
      <c r="O66" s="66"/>
      <c r="P66" s="67">
        <f>+J66/2</f>
        <v>18966.25001333929</v>
      </c>
      <c r="Q66" s="68">
        <f>+J66/2</f>
        <v>18966.25001333929</v>
      </c>
      <c r="R66" s="69"/>
    </row>
    <row r="67" spans="1:18" s="70" customFormat="1">
      <c r="A67" s="55" t="s">
        <v>118</v>
      </c>
      <c r="B67" s="56"/>
      <c r="C67" s="57"/>
      <c r="D67" s="58" t="s">
        <v>119</v>
      </c>
      <c r="E67" s="59" t="s">
        <v>76</v>
      </c>
      <c r="F67" s="60">
        <v>24</v>
      </c>
      <c r="G67" s="61">
        <v>0.1</v>
      </c>
      <c r="H67" s="62">
        <v>7394.6166593237049</v>
      </c>
      <c r="I67" s="63" t="s">
        <v>41</v>
      </c>
      <c r="J67" s="64">
        <f>+F67*G67*H67</f>
        <v>17747.079982376894</v>
      </c>
      <c r="K67" s="65">
        <f t="shared" si="34"/>
        <v>4436.7699955942235</v>
      </c>
      <c r="L67" s="64">
        <f t="shared" si="35"/>
        <v>4436.7699955942235</v>
      </c>
      <c r="M67" s="64">
        <f t="shared" si="36"/>
        <v>4436.7699955942235</v>
      </c>
      <c r="N67" s="64">
        <f t="shared" si="37"/>
        <v>4436.7699955942235</v>
      </c>
      <c r="O67" s="66"/>
      <c r="P67" s="67">
        <f>+J67/2</f>
        <v>8873.5399911884469</v>
      </c>
      <c r="Q67" s="68">
        <f>+J67/2</f>
        <v>8873.5399911884469</v>
      </c>
      <c r="R67" s="69"/>
    </row>
    <row r="68" spans="1:18" s="70" customFormat="1">
      <c r="A68" s="55" t="s">
        <v>120</v>
      </c>
      <c r="B68" s="56"/>
      <c r="C68" s="218" t="s">
        <v>121</v>
      </c>
      <c r="D68" s="219"/>
      <c r="E68" s="71"/>
      <c r="F68" s="73"/>
      <c r="G68" s="71"/>
      <c r="H68" s="72"/>
      <c r="I68" s="73"/>
      <c r="J68" s="74">
        <f>SUM(J69:J70)</f>
        <v>42649.31207380972</v>
      </c>
      <c r="K68" s="75">
        <f t="shared" ref="K68:N68" si="38">SUM(K69:K70)</f>
        <v>10662.32801845243</v>
      </c>
      <c r="L68" s="74">
        <f t="shared" si="38"/>
        <v>10662.32801845243</v>
      </c>
      <c r="M68" s="74">
        <f t="shared" si="38"/>
        <v>10662.32801845243</v>
      </c>
      <c r="N68" s="74">
        <f t="shared" si="38"/>
        <v>10662.32801845243</v>
      </c>
      <c r="O68" s="76">
        <f t="shared" ref="O68:R68" si="39">SUM(O70:O70)</f>
        <v>0</v>
      </c>
      <c r="P68" s="77">
        <f t="shared" ref="P68:Q68" si="40">SUM(P69:P70)</f>
        <v>21324.65603690486</v>
      </c>
      <c r="Q68" s="78">
        <f t="shared" si="40"/>
        <v>21324.65603690486</v>
      </c>
      <c r="R68" s="79">
        <f t="shared" si="39"/>
        <v>0</v>
      </c>
    </row>
    <row r="69" spans="1:18" s="70" customFormat="1">
      <c r="A69" s="55" t="s">
        <v>122</v>
      </c>
      <c r="B69" s="56"/>
      <c r="C69" s="57"/>
      <c r="D69" s="81" t="s">
        <v>123</v>
      </c>
      <c r="E69" s="59" t="s">
        <v>76</v>
      </c>
      <c r="F69" s="60">
        <v>24</v>
      </c>
      <c r="G69" s="80">
        <v>0.05</v>
      </c>
      <c r="H69" s="62">
        <v>16204.967703675698</v>
      </c>
      <c r="I69" s="63" t="s">
        <v>41</v>
      </c>
      <c r="J69" s="64">
        <f>+F69*G69*H69</f>
        <v>19445.961244410842</v>
      </c>
      <c r="K69" s="65">
        <f>+J69/4</f>
        <v>4861.4903111027106</v>
      </c>
      <c r="L69" s="64">
        <f>+J69/4</f>
        <v>4861.4903111027106</v>
      </c>
      <c r="M69" s="64">
        <f>+J69/4</f>
        <v>4861.4903111027106</v>
      </c>
      <c r="N69" s="64">
        <f>+J69/4</f>
        <v>4861.4903111027106</v>
      </c>
      <c r="O69" s="66"/>
      <c r="P69" s="67">
        <f>+J69/2</f>
        <v>9722.9806222054212</v>
      </c>
      <c r="Q69" s="68">
        <f>+J69/2</f>
        <v>9722.9806222054212</v>
      </c>
      <c r="R69" s="69"/>
    </row>
    <row r="70" spans="1:18" s="70" customFormat="1">
      <c r="A70" s="55" t="s">
        <v>124</v>
      </c>
      <c r="B70" s="56"/>
      <c r="C70" s="57"/>
      <c r="D70" s="58" t="s">
        <v>125</v>
      </c>
      <c r="E70" s="59" t="s">
        <v>76</v>
      </c>
      <c r="F70" s="60">
        <v>24</v>
      </c>
      <c r="G70" s="61">
        <v>0.05</v>
      </c>
      <c r="H70" s="62">
        <v>19336.125691165733</v>
      </c>
      <c r="I70" s="63" t="s">
        <v>41</v>
      </c>
      <c r="J70" s="64">
        <f>+F70*G70*H70</f>
        <v>23203.350829398882</v>
      </c>
      <c r="K70" s="65">
        <f>+J70/4</f>
        <v>5800.8377073497204</v>
      </c>
      <c r="L70" s="64">
        <f>+J70/4</f>
        <v>5800.8377073497204</v>
      </c>
      <c r="M70" s="64">
        <f>+J70/4</f>
        <v>5800.8377073497204</v>
      </c>
      <c r="N70" s="64">
        <f>+J70/4</f>
        <v>5800.8377073497204</v>
      </c>
      <c r="O70" s="66"/>
      <c r="P70" s="67">
        <f>+J70/2</f>
        <v>11601.675414699441</v>
      </c>
      <c r="Q70" s="68">
        <f>+J70/2</f>
        <v>11601.675414699441</v>
      </c>
      <c r="R70" s="69"/>
    </row>
    <row r="71" spans="1:18" s="32" customFormat="1" ht="25.5" customHeight="1">
      <c r="A71" s="38" t="s">
        <v>126</v>
      </c>
      <c r="B71" s="39"/>
      <c r="C71" s="39"/>
      <c r="D71" s="40" t="s">
        <v>127</v>
      </c>
      <c r="E71" s="39"/>
      <c r="F71" s="193"/>
      <c r="G71" s="39"/>
      <c r="H71" s="41"/>
      <c r="I71" s="42"/>
      <c r="J71" s="42">
        <f t="shared" ref="J71:Q71" si="41">+J72+J76+J89+J96+J103+J107</f>
        <v>167238.9546875786</v>
      </c>
      <c r="K71" s="43">
        <f t="shared" si="41"/>
        <v>41809.738671894651</v>
      </c>
      <c r="L71" s="42">
        <f t="shared" si="41"/>
        <v>41809.738671894651</v>
      </c>
      <c r="M71" s="42">
        <f t="shared" si="41"/>
        <v>41809.738671894651</v>
      </c>
      <c r="N71" s="42">
        <f t="shared" si="41"/>
        <v>41809.738671894651</v>
      </c>
      <c r="O71" s="44">
        <f t="shared" si="41"/>
        <v>0</v>
      </c>
      <c r="P71" s="45">
        <f t="shared" si="41"/>
        <v>77902.639197386408</v>
      </c>
      <c r="Q71" s="44">
        <f t="shared" si="41"/>
        <v>89336.315490192181</v>
      </c>
      <c r="R71" s="175">
        <f>+J71/$J$211</f>
        <v>9.6062696106045356E-2</v>
      </c>
    </row>
    <row r="72" spans="1:18" s="47" customFormat="1" collapsed="1">
      <c r="A72" s="46" t="s">
        <v>128</v>
      </c>
      <c r="B72" s="212" t="s">
        <v>129</v>
      </c>
      <c r="C72" s="212"/>
      <c r="D72" s="212"/>
      <c r="E72" s="48"/>
      <c r="F72" s="110"/>
      <c r="G72" s="48"/>
      <c r="H72" s="49"/>
      <c r="I72" s="50"/>
      <c r="J72" s="50">
        <f>SUM(J73:J75)</f>
        <v>18293.882068489245</v>
      </c>
      <c r="K72" s="51">
        <f t="shared" ref="K72:Q72" si="42">SUM(K73:K75)</f>
        <v>4573.4705171223113</v>
      </c>
      <c r="L72" s="50">
        <f t="shared" si="42"/>
        <v>4573.4705171223113</v>
      </c>
      <c r="M72" s="50">
        <f t="shared" si="42"/>
        <v>4573.4705171223113</v>
      </c>
      <c r="N72" s="50">
        <f t="shared" si="42"/>
        <v>4573.4705171223113</v>
      </c>
      <c r="O72" s="52">
        <f t="shared" si="42"/>
        <v>0</v>
      </c>
      <c r="P72" s="53">
        <f t="shared" si="42"/>
        <v>9146.9410342446226</v>
      </c>
      <c r="Q72" s="52">
        <f t="shared" si="42"/>
        <v>9146.9410342446226</v>
      </c>
      <c r="R72" s="176"/>
    </row>
    <row r="73" spans="1:18" s="70" customFormat="1">
      <c r="A73" s="55" t="s">
        <v>130</v>
      </c>
      <c r="B73" s="56"/>
      <c r="C73" s="57"/>
      <c r="D73" s="173" t="s">
        <v>131</v>
      </c>
      <c r="E73" s="59" t="s">
        <v>76</v>
      </c>
      <c r="F73" s="60">
        <v>24</v>
      </c>
      <c r="G73" s="61">
        <v>1</v>
      </c>
      <c r="H73" s="85">
        <v>457.34705171223112</v>
      </c>
      <c r="I73" s="86" t="s">
        <v>41</v>
      </c>
      <c r="J73" s="87">
        <f>+F73*G73*H73</f>
        <v>10976.329241093546</v>
      </c>
      <c r="K73" s="65">
        <f t="shared" ref="K73:K75" si="43">+J73/4</f>
        <v>2744.0823102733866</v>
      </c>
      <c r="L73" s="64">
        <f t="shared" ref="L73:L75" si="44">+J73/4</f>
        <v>2744.0823102733866</v>
      </c>
      <c r="M73" s="64">
        <f t="shared" ref="M73:M75" si="45">+J73/4</f>
        <v>2744.0823102733866</v>
      </c>
      <c r="N73" s="64">
        <f t="shared" ref="N73:N75" si="46">+J73/4</f>
        <v>2744.0823102733866</v>
      </c>
      <c r="O73" s="88"/>
      <c r="P73" s="89">
        <f>+J73/2</f>
        <v>5488.1646205467732</v>
      </c>
      <c r="Q73" s="90">
        <f>+J73/2</f>
        <v>5488.1646205467732</v>
      </c>
      <c r="R73" s="91"/>
    </row>
    <row r="74" spans="1:18" s="70" customFormat="1">
      <c r="A74" s="55" t="s">
        <v>132</v>
      </c>
      <c r="B74" s="56"/>
      <c r="C74" s="57"/>
      <c r="D74" s="173" t="s">
        <v>133</v>
      </c>
      <c r="E74" s="59" t="s">
        <v>76</v>
      </c>
      <c r="F74" s="60">
        <v>24</v>
      </c>
      <c r="G74" s="61">
        <v>1</v>
      </c>
      <c r="H74" s="92">
        <v>228.67352585611556</v>
      </c>
      <c r="I74" s="63" t="s">
        <v>41</v>
      </c>
      <c r="J74" s="64">
        <f>+F74*G74*H74</f>
        <v>5488.1646205467732</v>
      </c>
      <c r="K74" s="65">
        <f t="shared" si="43"/>
        <v>1372.0411551366933</v>
      </c>
      <c r="L74" s="64">
        <f t="shared" si="44"/>
        <v>1372.0411551366933</v>
      </c>
      <c r="M74" s="64">
        <f t="shared" si="45"/>
        <v>1372.0411551366933</v>
      </c>
      <c r="N74" s="64">
        <f t="shared" si="46"/>
        <v>1372.0411551366933</v>
      </c>
      <c r="O74" s="66"/>
      <c r="P74" s="67">
        <f>+J74/2</f>
        <v>2744.0823102733866</v>
      </c>
      <c r="Q74" s="68">
        <f>+J74/2</f>
        <v>2744.0823102733866</v>
      </c>
      <c r="R74" s="69"/>
    </row>
    <row r="75" spans="1:18" s="70" customFormat="1">
      <c r="A75" s="55" t="s">
        <v>134</v>
      </c>
      <c r="B75" s="56"/>
      <c r="C75" s="57"/>
      <c r="D75" s="173" t="s">
        <v>135</v>
      </c>
      <c r="E75" s="59" t="s">
        <v>76</v>
      </c>
      <c r="F75" s="60">
        <v>2</v>
      </c>
      <c r="G75" s="61">
        <v>1</v>
      </c>
      <c r="H75" s="92">
        <v>914.69410342446224</v>
      </c>
      <c r="I75" s="63" t="s">
        <v>41</v>
      </c>
      <c r="J75" s="64">
        <f>+F75*G75*H75</f>
        <v>1829.3882068489245</v>
      </c>
      <c r="K75" s="65">
        <f t="shared" si="43"/>
        <v>457.34705171223112</v>
      </c>
      <c r="L75" s="64">
        <f t="shared" si="44"/>
        <v>457.34705171223112</v>
      </c>
      <c r="M75" s="64">
        <f t="shared" si="45"/>
        <v>457.34705171223112</v>
      </c>
      <c r="N75" s="64">
        <f t="shared" si="46"/>
        <v>457.34705171223112</v>
      </c>
      <c r="O75" s="66"/>
      <c r="P75" s="67">
        <f>+J75/2</f>
        <v>914.69410342446224</v>
      </c>
      <c r="Q75" s="68">
        <f>+J75/2</f>
        <v>914.69410342446224</v>
      </c>
      <c r="R75" s="69"/>
    </row>
    <row r="76" spans="1:18" s="47" customFormat="1" collapsed="1">
      <c r="A76" s="46" t="s">
        <v>136</v>
      </c>
      <c r="B76" s="212" t="s">
        <v>137</v>
      </c>
      <c r="C76" s="212"/>
      <c r="D76" s="212"/>
      <c r="E76" s="48"/>
      <c r="F76" s="110"/>
      <c r="G76" s="48"/>
      <c r="H76" s="49"/>
      <c r="I76" s="50"/>
      <c r="J76" s="50">
        <f>SUM(J77,J81,J85)</f>
        <v>29742.137060813435</v>
      </c>
      <c r="K76" s="51">
        <f t="shared" ref="K76:Q76" si="47">SUM(K77,K81,K85)</f>
        <v>7435.5342652033587</v>
      </c>
      <c r="L76" s="50">
        <f t="shared" si="47"/>
        <v>7435.5342652033587</v>
      </c>
      <c r="M76" s="50">
        <f t="shared" si="47"/>
        <v>7435.5342652033587</v>
      </c>
      <c r="N76" s="50">
        <f t="shared" si="47"/>
        <v>7435.5342652033587</v>
      </c>
      <c r="O76" s="52">
        <f t="shared" si="47"/>
        <v>0</v>
      </c>
      <c r="P76" s="53">
        <f t="shared" si="47"/>
        <v>14871.068530406717</v>
      </c>
      <c r="Q76" s="52">
        <f t="shared" si="47"/>
        <v>14871.068530406717</v>
      </c>
      <c r="R76" s="176"/>
    </row>
    <row r="77" spans="1:18" s="70" customFormat="1">
      <c r="A77" s="55" t="s">
        <v>138</v>
      </c>
      <c r="B77" s="56"/>
      <c r="C77" s="218" t="s">
        <v>139</v>
      </c>
      <c r="D77" s="219"/>
      <c r="E77" s="71"/>
      <c r="F77" s="73"/>
      <c r="G77" s="71"/>
      <c r="H77" s="72"/>
      <c r="I77" s="73"/>
      <c r="J77" s="74">
        <f>SUM(J78:J80)</f>
        <v>12430.102887841733</v>
      </c>
      <c r="K77" s="75">
        <f t="shared" ref="K77:Q77" si="48">SUM(K78:K80)</f>
        <v>3107.5257219604332</v>
      </c>
      <c r="L77" s="74">
        <f t="shared" si="48"/>
        <v>3107.5257219604332</v>
      </c>
      <c r="M77" s="74">
        <f t="shared" si="48"/>
        <v>3107.5257219604332</v>
      </c>
      <c r="N77" s="74">
        <f t="shared" si="48"/>
        <v>3107.5257219604332</v>
      </c>
      <c r="O77" s="76">
        <f t="shared" si="48"/>
        <v>0</v>
      </c>
      <c r="P77" s="77">
        <f t="shared" si="48"/>
        <v>6215.0514439208664</v>
      </c>
      <c r="Q77" s="78">
        <f t="shared" si="48"/>
        <v>6215.0514439208664</v>
      </c>
      <c r="R77" s="177"/>
    </row>
    <row r="78" spans="1:18" s="101" customFormat="1">
      <c r="A78" s="55" t="s">
        <v>140</v>
      </c>
      <c r="B78" s="56"/>
      <c r="C78" s="57"/>
      <c r="D78" s="93" t="s">
        <v>141</v>
      </c>
      <c r="E78" s="59" t="s">
        <v>142</v>
      </c>
      <c r="F78" s="60">
        <v>12</v>
      </c>
      <c r="G78" s="61">
        <v>1</v>
      </c>
      <c r="H78" s="94">
        <v>190.56127154676298</v>
      </c>
      <c r="I78" s="95" t="s">
        <v>41</v>
      </c>
      <c r="J78" s="97">
        <f>F78*G78*H78</f>
        <v>2286.7352585611557</v>
      </c>
      <c r="K78" s="65">
        <f t="shared" ref="K78:K80" si="49">+J78/4</f>
        <v>571.68381464028892</v>
      </c>
      <c r="L78" s="64">
        <f t="shared" ref="L78:L80" si="50">+J78/4</f>
        <v>571.68381464028892</v>
      </c>
      <c r="M78" s="64">
        <f t="shared" ref="M78:M80" si="51">+J78/4</f>
        <v>571.68381464028892</v>
      </c>
      <c r="N78" s="64">
        <f t="shared" ref="N78:N80" si="52">+J78/4</f>
        <v>571.68381464028892</v>
      </c>
      <c r="O78" s="98"/>
      <c r="P78" s="99">
        <f>+J78/2</f>
        <v>1143.3676292805778</v>
      </c>
      <c r="Q78" s="100">
        <f>+J78/2</f>
        <v>1143.3676292805778</v>
      </c>
      <c r="R78" s="178"/>
    </row>
    <row r="79" spans="1:18" s="101" customFormat="1">
      <c r="A79" s="55" t="s">
        <v>143</v>
      </c>
      <c r="B79" s="56"/>
      <c r="C79" s="57"/>
      <c r="D79" s="93" t="s">
        <v>144</v>
      </c>
      <c r="E79" s="59" t="s">
        <v>142</v>
      </c>
      <c r="F79" s="60">
        <v>5</v>
      </c>
      <c r="G79" s="61">
        <v>1</v>
      </c>
      <c r="H79" s="94">
        <v>1690.561271546763</v>
      </c>
      <c r="I79" s="95" t="s">
        <v>41</v>
      </c>
      <c r="J79" s="97">
        <f>+F79*G79*H79</f>
        <v>8452.8063577338144</v>
      </c>
      <c r="K79" s="65">
        <f t="shared" si="49"/>
        <v>2113.2015894334536</v>
      </c>
      <c r="L79" s="64">
        <f t="shared" si="50"/>
        <v>2113.2015894334536</v>
      </c>
      <c r="M79" s="64">
        <f t="shared" si="51"/>
        <v>2113.2015894334536</v>
      </c>
      <c r="N79" s="64">
        <f t="shared" si="52"/>
        <v>2113.2015894334536</v>
      </c>
      <c r="O79" s="98"/>
      <c r="P79" s="99">
        <f>+J79/2</f>
        <v>4226.4031788669072</v>
      </c>
      <c r="Q79" s="100">
        <f>+J79/2</f>
        <v>4226.4031788669072</v>
      </c>
      <c r="R79" s="178"/>
    </row>
    <row r="80" spans="1:18" s="101" customFormat="1">
      <c r="A80" s="55" t="s">
        <v>145</v>
      </c>
      <c r="B80" s="56"/>
      <c r="C80" s="57"/>
      <c r="D80" s="93" t="s">
        <v>146</v>
      </c>
      <c r="E80" s="59" t="s">
        <v>142</v>
      </c>
      <c r="F80" s="60">
        <v>1</v>
      </c>
      <c r="G80" s="61">
        <v>1</v>
      </c>
      <c r="H80" s="94">
        <v>1690.561271546763</v>
      </c>
      <c r="I80" s="95" t="s">
        <v>41</v>
      </c>
      <c r="J80" s="97">
        <f>+F80*G80*H80</f>
        <v>1690.561271546763</v>
      </c>
      <c r="K80" s="65">
        <f t="shared" si="49"/>
        <v>422.64031788669075</v>
      </c>
      <c r="L80" s="64">
        <f t="shared" si="50"/>
        <v>422.64031788669075</v>
      </c>
      <c r="M80" s="64">
        <f t="shared" si="51"/>
        <v>422.64031788669075</v>
      </c>
      <c r="N80" s="64">
        <f t="shared" si="52"/>
        <v>422.64031788669075</v>
      </c>
      <c r="O80" s="98"/>
      <c r="P80" s="99">
        <f>+J80/2</f>
        <v>845.2806357733815</v>
      </c>
      <c r="Q80" s="100">
        <f>+J80/2</f>
        <v>845.2806357733815</v>
      </c>
      <c r="R80" s="178"/>
    </row>
    <row r="81" spans="1:18" s="70" customFormat="1">
      <c r="A81" s="55" t="s">
        <v>147</v>
      </c>
      <c r="B81" s="56"/>
      <c r="C81" s="218" t="s">
        <v>148</v>
      </c>
      <c r="D81" s="219"/>
      <c r="E81" s="71"/>
      <c r="F81" s="73"/>
      <c r="G81" s="71"/>
      <c r="H81" s="72"/>
      <c r="I81" s="73"/>
      <c r="J81" s="74">
        <f>SUM(J82:J84)</f>
        <v>11973.726936369303</v>
      </c>
      <c r="K81" s="75">
        <f t="shared" ref="K81:Q81" si="53">SUM(K82:K84)</f>
        <v>2993.4317340923258</v>
      </c>
      <c r="L81" s="74">
        <f t="shared" si="53"/>
        <v>2993.4317340923258</v>
      </c>
      <c r="M81" s="74">
        <f t="shared" si="53"/>
        <v>2993.4317340923258</v>
      </c>
      <c r="N81" s="74">
        <f t="shared" si="53"/>
        <v>2993.4317340923258</v>
      </c>
      <c r="O81" s="76">
        <f t="shared" si="53"/>
        <v>0</v>
      </c>
      <c r="P81" s="77">
        <f t="shared" si="53"/>
        <v>5986.8634681846515</v>
      </c>
      <c r="Q81" s="78">
        <f t="shared" si="53"/>
        <v>5986.8634681846515</v>
      </c>
      <c r="R81" s="177"/>
    </row>
    <row r="82" spans="1:18" s="101" customFormat="1">
      <c r="A82" s="55" t="s">
        <v>149</v>
      </c>
      <c r="B82" s="56"/>
      <c r="C82" s="57"/>
      <c r="D82" s="93" t="s">
        <v>150</v>
      </c>
      <c r="E82" s="59" t="s">
        <v>151</v>
      </c>
      <c r="F82" s="60">
        <v>120</v>
      </c>
      <c r="G82" s="61">
        <v>1</v>
      </c>
      <c r="H82" s="94">
        <v>45.734705171223112</v>
      </c>
      <c r="I82" s="95" t="s">
        <v>41</v>
      </c>
      <c r="J82" s="97">
        <f>F82*G82*H82</f>
        <v>5488.1646205467732</v>
      </c>
      <c r="K82" s="65">
        <f t="shared" ref="K82:K84" si="54">+J82/4</f>
        <v>1372.0411551366933</v>
      </c>
      <c r="L82" s="64">
        <f t="shared" ref="L82:L84" si="55">+J82/4</f>
        <v>1372.0411551366933</v>
      </c>
      <c r="M82" s="64">
        <f t="shared" ref="M82:M84" si="56">+J82/4</f>
        <v>1372.0411551366933</v>
      </c>
      <c r="N82" s="64">
        <f t="shared" ref="N82:N84" si="57">+J82/4</f>
        <v>1372.0411551366933</v>
      </c>
      <c r="O82" s="98"/>
      <c r="P82" s="99">
        <f>+J82/2</f>
        <v>2744.0823102733866</v>
      </c>
      <c r="Q82" s="100">
        <f>+J82/2</f>
        <v>2744.0823102733866</v>
      </c>
      <c r="R82" s="178"/>
    </row>
    <row r="83" spans="1:18" s="101" customFormat="1">
      <c r="A83" s="55" t="s">
        <v>152</v>
      </c>
      <c r="B83" s="56"/>
      <c r="C83" s="57"/>
      <c r="D83" s="93" t="s">
        <v>153</v>
      </c>
      <c r="E83" s="59" t="s">
        <v>151</v>
      </c>
      <c r="F83" s="60">
        <v>50</v>
      </c>
      <c r="G83" s="61">
        <v>1</v>
      </c>
      <c r="H83" s="94">
        <v>99.7778817818851</v>
      </c>
      <c r="I83" s="95" t="s">
        <v>41</v>
      </c>
      <c r="J83" s="97">
        <f>F83*G83*H83</f>
        <v>4988.8940890942549</v>
      </c>
      <c r="K83" s="65">
        <f t="shared" si="54"/>
        <v>1247.2235222735637</v>
      </c>
      <c r="L83" s="64">
        <f t="shared" si="55"/>
        <v>1247.2235222735637</v>
      </c>
      <c r="M83" s="64">
        <f t="shared" si="56"/>
        <v>1247.2235222735637</v>
      </c>
      <c r="N83" s="64">
        <f t="shared" si="57"/>
        <v>1247.2235222735637</v>
      </c>
      <c r="O83" s="98"/>
      <c r="P83" s="99">
        <f>+J83/2</f>
        <v>2494.4470445471275</v>
      </c>
      <c r="Q83" s="100">
        <f>+J83/2</f>
        <v>2494.4470445471275</v>
      </c>
      <c r="R83" s="178"/>
    </row>
    <row r="84" spans="1:18" s="101" customFormat="1">
      <c r="A84" s="55" t="s">
        <v>154</v>
      </c>
      <c r="B84" s="56"/>
      <c r="C84" s="57"/>
      <c r="D84" s="93" t="s">
        <v>155</v>
      </c>
      <c r="E84" s="59" t="s">
        <v>151</v>
      </c>
      <c r="F84" s="60">
        <v>15</v>
      </c>
      <c r="G84" s="61">
        <v>1</v>
      </c>
      <c r="H84" s="94">
        <v>99.7778817818851</v>
      </c>
      <c r="I84" s="95" t="s">
        <v>41</v>
      </c>
      <c r="J84" s="97">
        <f>F84*G84*H84</f>
        <v>1496.6682267282765</v>
      </c>
      <c r="K84" s="65">
        <f t="shared" si="54"/>
        <v>374.16705668206913</v>
      </c>
      <c r="L84" s="64">
        <f t="shared" si="55"/>
        <v>374.16705668206913</v>
      </c>
      <c r="M84" s="64">
        <f t="shared" si="56"/>
        <v>374.16705668206913</v>
      </c>
      <c r="N84" s="64">
        <f t="shared" si="57"/>
        <v>374.16705668206913</v>
      </c>
      <c r="O84" s="98"/>
      <c r="P84" s="99">
        <f>+J84/2</f>
        <v>748.33411336413826</v>
      </c>
      <c r="Q84" s="100">
        <f>+J84/2</f>
        <v>748.33411336413826</v>
      </c>
      <c r="R84" s="178"/>
    </row>
    <row r="85" spans="1:18" s="70" customFormat="1">
      <c r="A85" s="55" t="s">
        <v>156</v>
      </c>
      <c r="B85" s="56"/>
      <c r="C85" s="218" t="s">
        <v>157</v>
      </c>
      <c r="D85" s="219"/>
      <c r="E85" s="71"/>
      <c r="F85" s="73"/>
      <c r="G85" s="71"/>
      <c r="H85" s="72"/>
      <c r="I85" s="73"/>
      <c r="J85" s="74">
        <f>SUM(J86:J88)</f>
        <v>5338.3072366023998</v>
      </c>
      <c r="K85" s="75">
        <f t="shared" ref="K85:Q85" si="58">SUM(K86:K88)</f>
        <v>1334.5768091506</v>
      </c>
      <c r="L85" s="74">
        <f t="shared" si="58"/>
        <v>1334.5768091506</v>
      </c>
      <c r="M85" s="74">
        <f t="shared" si="58"/>
        <v>1334.5768091506</v>
      </c>
      <c r="N85" s="74">
        <f t="shared" si="58"/>
        <v>1334.5768091506</v>
      </c>
      <c r="O85" s="76">
        <f t="shared" si="58"/>
        <v>0</v>
      </c>
      <c r="P85" s="77">
        <f t="shared" si="58"/>
        <v>2669.1536183011999</v>
      </c>
      <c r="Q85" s="78">
        <f t="shared" si="58"/>
        <v>2669.1536183011999</v>
      </c>
      <c r="R85" s="177"/>
    </row>
    <row r="86" spans="1:18" s="101" customFormat="1">
      <c r="A86" s="55" t="s">
        <v>158</v>
      </c>
      <c r="B86" s="56"/>
      <c r="C86" s="57"/>
      <c r="D86" s="93" t="s">
        <v>150</v>
      </c>
      <c r="E86" s="59" t="s">
        <v>159</v>
      </c>
      <c r="F86" s="60">
        <v>120</v>
      </c>
      <c r="G86" s="61">
        <v>1</v>
      </c>
      <c r="H86" s="94">
        <v>22.867352585611556</v>
      </c>
      <c r="I86" s="95" t="s">
        <v>41</v>
      </c>
      <c r="J86" s="97">
        <f>F86*G86*H86</f>
        <v>2744.0823102733866</v>
      </c>
      <c r="K86" s="65">
        <f t="shared" ref="K86:K88" si="59">+J86/4</f>
        <v>686.02057756834665</v>
      </c>
      <c r="L86" s="64">
        <f t="shared" ref="L86:L88" si="60">+J86/4</f>
        <v>686.02057756834665</v>
      </c>
      <c r="M86" s="64">
        <f t="shared" ref="M86:M88" si="61">+J86/4</f>
        <v>686.02057756834665</v>
      </c>
      <c r="N86" s="64">
        <f t="shared" ref="N86:N88" si="62">+J86/4</f>
        <v>686.02057756834665</v>
      </c>
      <c r="O86" s="98"/>
      <c r="P86" s="99">
        <f>+J86/2</f>
        <v>1372.0411551366933</v>
      </c>
      <c r="Q86" s="100">
        <f>+J86/2</f>
        <v>1372.0411551366933</v>
      </c>
      <c r="R86" s="178"/>
    </row>
    <row r="87" spans="1:18" s="101" customFormat="1">
      <c r="A87" s="55" t="s">
        <v>160</v>
      </c>
      <c r="B87" s="56"/>
      <c r="C87" s="57"/>
      <c r="D87" s="93" t="s">
        <v>153</v>
      </c>
      <c r="E87" s="59" t="s">
        <v>159</v>
      </c>
      <c r="F87" s="60">
        <v>50</v>
      </c>
      <c r="G87" s="61">
        <v>1</v>
      </c>
      <c r="H87" s="94">
        <v>39.911152712754038</v>
      </c>
      <c r="I87" s="95" t="s">
        <v>41</v>
      </c>
      <c r="J87" s="97">
        <f>F87*G87*H87</f>
        <v>1995.5576356377019</v>
      </c>
      <c r="K87" s="65">
        <f t="shared" si="59"/>
        <v>498.88940890942547</v>
      </c>
      <c r="L87" s="64">
        <f t="shared" si="60"/>
        <v>498.88940890942547</v>
      </c>
      <c r="M87" s="64">
        <f t="shared" si="61"/>
        <v>498.88940890942547</v>
      </c>
      <c r="N87" s="64">
        <f t="shared" si="62"/>
        <v>498.88940890942547</v>
      </c>
      <c r="O87" s="98"/>
      <c r="P87" s="99">
        <f>+J87/2</f>
        <v>997.77881781885094</v>
      </c>
      <c r="Q87" s="100">
        <f>+J87/2</f>
        <v>997.77881781885094</v>
      </c>
      <c r="R87" s="178"/>
    </row>
    <row r="88" spans="1:18" s="101" customFormat="1">
      <c r="A88" s="55" t="s">
        <v>161</v>
      </c>
      <c r="B88" s="56"/>
      <c r="C88" s="57"/>
      <c r="D88" s="93" t="s">
        <v>155</v>
      </c>
      <c r="E88" s="59" t="s">
        <v>159</v>
      </c>
      <c r="F88" s="60">
        <v>15</v>
      </c>
      <c r="G88" s="61">
        <v>1</v>
      </c>
      <c r="H88" s="94">
        <v>39.911152712754038</v>
      </c>
      <c r="I88" s="95" t="s">
        <v>41</v>
      </c>
      <c r="J88" s="97">
        <f>F88*G88*H88</f>
        <v>598.66729069131054</v>
      </c>
      <c r="K88" s="65">
        <f t="shared" si="59"/>
        <v>149.66682267282764</v>
      </c>
      <c r="L88" s="64">
        <f t="shared" si="60"/>
        <v>149.66682267282764</v>
      </c>
      <c r="M88" s="64">
        <f t="shared" si="61"/>
        <v>149.66682267282764</v>
      </c>
      <c r="N88" s="64">
        <f t="shared" si="62"/>
        <v>149.66682267282764</v>
      </c>
      <c r="O88" s="98"/>
      <c r="P88" s="99">
        <f>+J88/2</f>
        <v>299.33364534565527</v>
      </c>
      <c r="Q88" s="100">
        <f>+J88/2</f>
        <v>299.33364534565527</v>
      </c>
      <c r="R88" s="178"/>
    </row>
    <row r="89" spans="1:18" s="47" customFormat="1" collapsed="1">
      <c r="A89" s="46" t="s">
        <v>162</v>
      </c>
      <c r="B89" s="212" t="s">
        <v>163</v>
      </c>
      <c r="C89" s="212"/>
      <c r="D89" s="212"/>
      <c r="E89" s="48"/>
      <c r="F89" s="110"/>
      <c r="G89" s="48"/>
      <c r="H89" s="49"/>
      <c r="I89" s="50"/>
      <c r="J89" s="50">
        <f>SUM(J90:J95)</f>
        <v>13446.003320339596</v>
      </c>
      <c r="K89" s="51">
        <f t="shared" ref="K89:Q89" si="63">SUM(K90:K95)</f>
        <v>3361.500830084899</v>
      </c>
      <c r="L89" s="50">
        <f t="shared" si="63"/>
        <v>3361.500830084899</v>
      </c>
      <c r="M89" s="50">
        <f t="shared" si="63"/>
        <v>3361.500830084899</v>
      </c>
      <c r="N89" s="50">
        <f t="shared" si="63"/>
        <v>3361.500830084899</v>
      </c>
      <c r="O89" s="52">
        <f t="shared" si="63"/>
        <v>0</v>
      </c>
      <c r="P89" s="53">
        <f t="shared" si="63"/>
        <v>6723.001660169798</v>
      </c>
      <c r="Q89" s="52">
        <f t="shared" si="63"/>
        <v>6723.001660169798</v>
      </c>
      <c r="R89" s="176"/>
    </row>
    <row r="90" spans="1:18" s="101" customFormat="1">
      <c r="A90" s="55" t="s">
        <v>164</v>
      </c>
      <c r="B90" s="56"/>
      <c r="C90" s="57"/>
      <c r="D90" s="93" t="s">
        <v>165</v>
      </c>
      <c r="E90" s="59" t="s">
        <v>76</v>
      </c>
      <c r="F90" s="60">
        <v>24</v>
      </c>
      <c r="G90" s="61">
        <v>0.5</v>
      </c>
      <c r="H90" s="94">
        <v>381.12254309352596</v>
      </c>
      <c r="I90" s="95" t="s">
        <v>41</v>
      </c>
      <c r="J90" s="97">
        <f t="shared" ref="J90:J95" si="64">+F90*G90*H90</f>
        <v>4573.4705171223113</v>
      </c>
      <c r="K90" s="65">
        <f t="shared" ref="K90:K95" si="65">+J90/4</f>
        <v>1143.3676292805778</v>
      </c>
      <c r="L90" s="64">
        <f t="shared" ref="L90:L95" si="66">+J90/4</f>
        <v>1143.3676292805778</v>
      </c>
      <c r="M90" s="64">
        <f t="shared" ref="M90:M95" si="67">+J90/4</f>
        <v>1143.3676292805778</v>
      </c>
      <c r="N90" s="64">
        <f t="shared" ref="N90:N95" si="68">+J90/4</f>
        <v>1143.3676292805778</v>
      </c>
      <c r="O90" s="98"/>
      <c r="P90" s="99">
        <f t="shared" ref="P90:P95" si="69">+J90/2</f>
        <v>2286.7352585611557</v>
      </c>
      <c r="Q90" s="100">
        <f t="shared" ref="Q90:Q95" si="70">+J90/2</f>
        <v>2286.7352585611557</v>
      </c>
      <c r="R90" s="178"/>
    </row>
    <row r="91" spans="1:18" s="101" customFormat="1">
      <c r="A91" s="55" t="s">
        <v>166</v>
      </c>
      <c r="B91" s="56"/>
      <c r="C91" s="57"/>
      <c r="D91" s="93" t="s">
        <v>167</v>
      </c>
      <c r="E91" s="59" t="s">
        <v>168</v>
      </c>
      <c r="F91" s="60">
        <v>1</v>
      </c>
      <c r="G91" s="61">
        <v>1</v>
      </c>
      <c r="H91" s="94">
        <v>3658.776413697849</v>
      </c>
      <c r="I91" s="95" t="s">
        <v>41</v>
      </c>
      <c r="J91" s="97">
        <f t="shared" si="64"/>
        <v>3658.776413697849</v>
      </c>
      <c r="K91" s="65">
        <f t="shared" si="65"/>
        <v>914.69410342446224</v>
      </c>
      <c r="L91" s="64">
        <f t="shared" si="66"/>
        <v>914.69410342446224</v>
      </c>
      <c r="M91" s="64">
        <f t="shared" si="67"/>
        <v>914.69410342446224</v>
      </c>
      <c r="N91" s="64">
        <f t="shared" si="68"/>
        <v>914.69410342446224</v>
      </c>
      <c r="O91" s="98"/>
      <c r="P91" s="99">
        <f t="shared" si="69"/>
        <v>1829.3882068489245</v>
      </c>
      <c r="Q91" s="100">
        <f t="shared" si="70"/>
        <v>1829.3882068489245</v>
      </c>
      <c r="R91" s="178"/>
    </row>
    <row r="92" spans="1:18" s="101" customFormat="1">
      <c r="A92" s="55" t="s">
        <v>169</v>
      </c>
      <c r="B92" s="56"/>
      <c r="C92" s="57"/>
      <c r="D92" s="93" t="s">
        <v>170</v>
      </c>
      <c r="E92" s="59" t="s">
        <v>76</v>
      </c>
      <c r="F92" s="60">
        <v>24</v>
      </c>
      <c r="G92" s="61">
        <v>0.5</v>
      </c>
      <c r="H92" s="94">
        <v>22.867352585611556</v>
      </c>
      <c r="I92" s="95" t="s">
        <v>41</v>
      </c>
      <c r="J92" s="97">
        <f t="shared" si="64"/>
        <v>274.40823102733867</v>
      </c>
      <c r="K92" s="65">
        <f t="shared" si="65"/>
        <v>68.602057756834668</v>
      </c>
      <c r="L92" s="64">
        <f t="shared" si="66"/>
        <v>68.602057756834668</v>
      </c>
      <c r="M92" s="64">
        <f t="shared" si="67"/>
        <v>68.602057756834668</v>
      </c>
      <c r="N92" s="64">
        <f t="shared" si="68"/>
        <v>68.602057756834668</v>
      </c>
      <c r="O92" s="98"/>
      <c r="P92" s="99">
        <f t="shared" si="69"/>
        <v>137.20411551366934</v>
      </c>
      <c r="Q92" s="100">
        <f t="shared" si="70"/>
        <v>137.20411551366934</v>
      </c>
      <c r="R92" s="178"/>
    </row>
    <row r="93" spans="1:18" s="101" customFormat="1">
      <c r="A93" s="55" t="s">
        <v>171</v>
      </c>
      <c r="B93" s="56"/>
      <c r="C93" s="57"/>
      <c r="D93" s="93" t="s">
        <v>172</v>
      </c>
      <c r="E93" s="59" t="s">
        <v>76</v>
      </c>
      <c r="F93" s="60">
        <v>24</v>
      </c>
      <c r="G93" s="61">
        <v>1</v>
      </c>
      <c r="H93" s="94">
        <v>22.867352585611556</v>
      </c>
      <c r="I93" s="95" t="s">
        <v>41</v>
      </c>
      <c r="J93" s="97">
        <f t="shared" si="64"/>
        <v>548.81646205467734</v>
      </c>
      <c r="K93" s="65">
        <f t="shared" si="65"/>
        <v>137.20411551366934</v>
      </c>
      <c r="L93" s="64">
        <f t="shared" si="66"/>
        <v>137.20411551366934</v>
      </c>
      <c r="M93" s="64">
        <f t="shared" si="67"/>
        <v>137.20411551366934</v>
      </c>
      <c r="N93" s="64">
        <f t="shared" si="68"/>
        <v>137.20411551366934</v>
      </c>
      <c r="O93" s="98"/>
      <c r="P93" s="99">
        <f t="shared" si="69"/>
        <v>274.40823102733867</v>
      </c>
      <c r="Q93" s="100">
        <f t="shared" si="70"/>
        <v>274.40823102733867</v>
      </c>
      <c r="R93" s="178"/>
    </row>
    <row r="94" spans="1:18" s="101" customFormat="1">
      <c r="A94" s="55" t="s">
        <v>173</v>
      </c>
      <c r="B94" s="56"/>
      <c r="C94" s="57"/>
      <c r="D94" s="93" t="s">
        <v>174</v>
      </c>
      <c r="E94" s="59" t="s">
        <v>76</v>
      </c>
      <c r="F94" s="60">
        <v>24</v>
      </c>
      <c r="G94" s="61">
        <v>0.3</v>
      </c>
      <c r="H94" s="94">
        <v>457.34705171223112</v>
      </c>
      <c r="I94" s="95" t="s">
        <v>41</v>
      </c>
      <c r="J94" s="97">
        <f t="shared" si="64"/>
        <v>3292.8987723280638</v>
      </c>
      <c r="K94" s="65">
        <f t="shared" si="65"/>
        <v>823.22469308201596</v>
      </c>
      <c r="L94" s="64">
        <f t="shared" si="66"/>
        <v>823.22469308201596</v>
      </c>
      <c r="M94" s="64">
        <f t="shared" si="67"/>
        <v>823.22469308201596</v>
      </c>
      <c r="N94" s="64">
        <f t="shared" si="68"/>
        <v>823.22469308201596</v>
      </c>
      <c r="O94" s="98"/>
      <c r="P94" s="99">
        <f t="shared" si="69"/>
        <v>1646.4493861640319</v>
      </c>
      <c r="Q94" s="100">
        <f t="shared" si="70"/>
        <v>1646.4493861640319</v>
      </c>
      <c r="R94" s="178"/>
    </row>
    <row r="95" spans="1:18" s="101" customFormat="1">
      <c r="A95" s="55" t="s">
        <v>175</v>
      </c>
      <c r="B95" s="56"/>
      <c r="C95" s="57"/>
      <c r="D95" s="93" t="s">
        <v>176</v>
      </c>
      <c r="E95" s="59" t="s">
        <v>168</v>
      </c>
      <c r="F95" s="60">
        <v>1</v>
      </c>
      <c r="G95" s="61">
        <v>1</v>
      </c>
      <c r="H95" s="94">
        <v>1097.6329241093547</v>
      </c>
      <c r="I95" s="95" t="s">
        <v>41</v>
      </c>
      <c r="J95" s="97">
        <f t="shared" si="64"/>
        <v>1097.6329241093547</v>
      </c>
      <c r="K95" s="65">
        <f t="shared" si="65"/>
        <v>274.40823102733867</v>
      </c>
      <c r="L95" s="64">
        <f t="shared" si="66"/>
        <v>274.40823102733867</v>
      </c>
      <c r="M95" s="64">
        <f t="shared" si="67"/>
        <v>274.40823102733867</v>
      </c>
      <c r="N95" s="64">
        <f t="shared" si="68"/>
        <v>274.40823102733867</v>
      </c>
      <c r="O95" s="98"/>
      <c r="P95" s="99">
        <f t="shared" si="69"/>
        <v>548.81646205467734</v>
      </c>
      <c r="Q95" s="100">
        <f t="shared" si="70"/>
        <v>548.81646205467734</v>
      </c>
      <c r="R95" s="178"/>
    </row>
    <row r="96" spans="1:18" s="47" customFormat="1" collapsed="1">
      <c r="A96" s="46" t="s">
        <v>177</v>
      </c>
      <c r="B96" s="212" t="s">
        <v>178</v>
      </c>
      <c r="C96" s="212"/>
      <c r="D96" s="212"/>
      <c r="E96" s="48"/>
      <c r="F96" s="110"/>
      <c r="G96" s="102"/>
      <c r="H96" s="49"/>
      <c r="I96" s="50"/>
      <c r="J96" s="50">
        <f>SUM(J97:J102)</f>
        <v>70724.148076779413</v>
      </c>
      <c r="K96" s="51">
        <f t="shared" ref="K96:Q96" si="71">SUM(K97:K102)</f>
        <v>17681.037019194853</v>
      </c>
      <c r="L96" s="50">
        <f t="shared" si="71"/>
        <v>17681.037019194853</v>
      </c>
      <c r="M96" s="50">
        <f t="shared" si="71"/>
        <v>17681.037019194853</v>
      </c>
      <c r="N96" s="50">
        <f t="shared" si="71"/>
        <v>17681.037019194853</v>
      </c>
      <c r="O96" s="52">
        <f t="shared" si="71"/>
        <v>0</v>
      </c>
      <c r="P96" s="53">
        <f t="shared" si="71"/>
        <v>35362.074038389706</v>
      </c>
      <c r="Q96" s="52">
        <f t="shared" si="71"/>
        <v>35362.074038389706</v>
      </c>
      <c r="R96" s="176"/>
    </row>
    <row r="97" spans="1:18" s="101" customFormat="1">
      <c r="A97" s="55" t="s">
        <v>179</v>
      </c>
      <c r="B97" s="56"/>
      <c r="C97" s="57"/>
      <c r="D97" s="93" t="s">
        <v>180</v>
      </c>
      <c r="E97" s="59" t="s">
        <v>76</v>
      </c>
      <c r="F97" s="60">
        <v>24</v>
      </c>
      <c r="G97" s="61">
        <v>0.3</v>
      </c>
      <c r="H97" s="94">
        <v>5122.286979176989</v>
      </c>
      <c r="I97" s="95" t="s">
        <v>41</v>
      </c>
      <c r="J97" s="97">
        <f t="shared" ref="J97:J102" si="72">+F97*G97*H97</f>
        <v>36880.466250074314</v>
      </c>
      <c r="K97" s="65">
        <f t="shared" ref="K97:K102" si="73">+J97/4</f>
        <v>9220.1165625185786</v>
      </c>
      <c r="L97" s="64">
        <f t="shared" ref="L97:L102" si="74">+J97/4</f>
        <v>9220.1165625185786</v>
      </c>
      <c r="M97" s="64">
        <f t="shared" ref="M97:M102" si="75">+J97/4</f>
        <v>9220.1165625185786</v>
      </c>
      <c r="N97" s="64">
        <f t="shared" ref="N97:N102" si="76">+J97/4</f>
        <v>9220.1165625185786</v>
      </c>
      <c r="O97" s="98"/>
      <c r="P97" s="99">
        <f t="shared" ref="P97:P102" si="77">+J97/2</f>
        <v>18440.233125037157</v>
      </c>
      <c r="Q97" s="100">
        <f t="shared" ref="Q97:Q102" si="78">+J97/2</f>
        <v>18440.233125037157</v>
      </c>
      <c r="R97" s="178"/>
    </row>
    <row r="98" spans="1:18" s="101" customFormat="1">
      <c r="A98" s="55" t="s">
        <v>181</v>
      </c>
      <c r="B98" s="56"/>
      <c r="C98" s="57"/>
      <c r="D98" s="93" t="s">
        <v>182</v>
      </c>
      <c r="E98" s="59" t="s">
        <v>76</v>
      </c>
      <c r="F98" s="60">
        <v>24</v>
      </c>
      <c r="G98" s="61">
        <v>0.5</v>
      </c>
      <c r="H98" s="94">
        <v>381.12254309352596</v>
      </c>
      <c r="I98" s="95" t="s">
        <v>41</v>
      </c>
      <c r="J98" s="97">
        <f t="shared" si="72"/>
        <v>4573.4705171223113</v>
      </c>
      <c r="K98" s="65">
        <f t="shared" si="73"/>
        <v>1143.3676292805778</v>
      </c>
      <c r="L98" s="64">
        <f t="shared" si="74"/>
        <v>1143.3676292805778</v>
      </c>
      <c r="M98" s="64">
        <f t="shared" si="75"/>
        <v>1143.3676292805778</v>
      </c>
      <c r="N98" s="64">
        <f t="shared" si="76"/>
        <v>1143.3676292805778</v>
      </c>
      <c r="O98" s="98"/>
      <c r="P98" s="99">
        <f t="shared" si="77"/>
        <v>2286.7352585611557</v>
      </c>
      <c r="Q98" s="100">
        <f t="shared" si="78"/>
        <v>2286.7352585611557</v>
      </c>
      <c r="R98" s="178"/>
    </row>
    <row r="99" spans="1:18" s="101" customFormat="1">
      <c r="A99" s="55" t="s">
        <v>183</v>
      </c>
      <c r="B99" s="56"/>
      <c r="C99" s="57"/>
      <c r="D99" s="93" t="s">
        <v>184</v>
      </c>
      <c r="E99" s="59" t="s">
        <v>76</v>
      </c>
      <c r="F99" s="60">
        <v>24</v>
      </c>
      <c r="G99" s="61">
        <v>1</v>
      </c>
      <c r="H99" s="94">
        <v>381.12254309352596</v>
      </c>
      <c r="I99" s="95" t="s">
        <v>41</v>
      </c>
      <c r="J99" s="97">
        <f t="shared" si="72"/>
        <v>9146.9410342446226</v>
      </c>
      <c r="K99" s="65">
        <f t="shared" si="73"/>
        <v>2286.7352585611557</v>
      </c>
      <c r="L99" s="64">
        <f t="shared" si="74"/>
        <v>2286.7352585611557</v>
      </c>
      <c r="M99" s="64">
        <f t="shared" si="75"/>
        <v>2286.7352585611557</v>
      </c>
      <c r="N99" s="64">
        <f t="shared" si="76"/>
        <v>2286.7352585611557</v>
      </c>
      <c r="O99" s="98"/>
      <c r="P99" s="99">
        <f t="shared" si="77"/>
        <v>4573.4705171223113</v>
      </c>
      <c r="Q99" s="100">
        <f t="shared" si="78"/>
        <v>4573.4705171223113</v>
      </c>
      <c r="R99" s="178"/>
    </row>
    <row r="100" spans="1:18" s="101" customFormat="1">
      <c r="A100" s="55" t="s">
        <v>185</v>
      </c>
      <c r="B100" s="56"/>
      <c r="C100" s="57"/>
      <c r="D100" s="93" t="s">
        <v>186</v>
      </c>
      <c r="E100" s="59" t="s">
        <v>76</v>
      </c>
      <c r="F100" s="60">
        <v>24</v>
      </c>
      <c r="G100" s="61">
        <v>1</v>
      </c>
      <c r="H100" s="94">
        <v>76.224508618705187</v>
      </c>
      <c r="I100" s="95" t="s">
        <v>41</v>
      </c>
      <c r="J100" s="97">
        <f t="shared" si="72"/>
        <v>1829.3882068489245</v>
      </c>
      <c r="K100" s="65">
        <f t="shared" si="73"/>
        <v>457.34705171223112</v>
      </c>
      <c r="L100" s="64">
        <f t="shared" si="74"/>
        <v>457.34705171223112</v>
      </c>
      <c r="M100" s="64">
        <f t="shared" si="75"/>
        <v>457.34705171223112</v>
      </c>
      <c r="N100" s="64">
        <f t="shared" si="76"/>
        <v>457.34705171223112</v>
      </c>
      <c r="O100" s="98"/>
      <c r="P100" s="99">
        <f t="shared" si="77"/>
        <v>914.69410342446224</v>
      </c>
      <c r="Q100" s="100">
        <f t="shared" si="78"/>
        <v>914.69410342446224</v>
      </c>
      <c r="R100" s="178"/>
    </row>
    <row r="101" spans="1:18" s="101" customFormat="1">
      <c r="A101" s="55" t="s">
        <v>187</v>
      </c>
      <c r="B101" s="56"/>
      <c r="C101" s="57"/>
      <c r="D101" s="93" t="s">
        <v>188</v>
      </c>
      <c r="E101" s="59" t="s">
        <v>76</v>
      </c>
      <c r="F101" s="60">
        <v>24</v>
      </c>
      <c r="G101" s="61">
        <v>0.5</v>
      </c>
      <c r="H101" s="94">
        <v>152.44901723741037</v>
      </c>
      <c r="I101" s="95" t="s">
        <v>41</v>
      </c>
      <c r="J101" s="97">
        <f t="shared" si="72"/>
        <v>1829.3882068489245</v>
      </c>
      <c r="K101" s="65">
        <f t="shared" si="73"/>
        <v>457.34705171223112</v>
      </c>
      <c r="L101" s="64">
        <f t="shared" si="74"/>
        <v>457.34705171223112</v>
      </c>
      <c r="M101" s="64">
        <f t="shared" si="75"/>
        <v>457.34705171223112</v>
      </c>
      <c r="N101" s="64">
        <f t="shared" si="76"/>
        <v>457.34705171223112</v>
      </c>
      <c r="O101" s="98"/>
      <c r="P101" s="99">
        <f t="shared" si="77"/>
        <v>914.69410342446224</v>
      </c>
      <c r="Q101" s="100">
        <f t="shared" si="78"/>
        <v>914.69410342446224</v>
      </c>
      <c r="R101" s="178"/>
    </row>
    <row r="102" spans="1:18" s="101" customFormat="1">
      <c r="A102" s="55" t="s">
        <v>189</v>
      </c>
      <c r="B102" s="56"/>
      <c r="C102" s="57"/>
      <c r="D102" s="93" t="s">
        <v>190</v>
      </c>
      <c r="E102" s="59" t="s">
        <v>76</v>
      </c>
      <c r="F102" s="60">
        <v>24</v>
      </c>
      <c r="G102" s="61">
        <v>0.3</v>
      </c>
      <c r="H102" s="94">
        <v>2286.7352585611557</v>
      </c>
      <c r="I102" s="95" t="s">
        <v>41</v>
      </c>
      <c r="J102" s="97">
        <f t="shared" si="72"/>
        <v>16464.49386164032</v>
      </c>
      <c r="K102" s="65">
        <f t="shared" si="73"/>
        <v>4116.1234654100799</v>
      </c>
      <c r="L102" s="64">
        <f t="shared" si="74"/>
        <v>4116.1234654100799</v>
      </c>
      <c r="M102" s="64">
        <f t="shared" si="75"/>
        <v>4116.1234654100799</v>
      </c>
      <c r="N102" s="64">
        <f t="shared" si="76"/>
        <v>4116.1234654100799</v>
      </c>
      <c r="O102" s="98"/>
      <c r="P102" s="99">
        <f t="shared" si="77"/>
        <v>8232.2469308201598</v>
      </c>
      <c r="Q102" s="100">
        <f t="shared" si="78"/>
        <v>8232.2469308201598</v>
      </c>
      <c r="R102" s="178"/>
    </row>
    <row r="103" spans="1:18" s="47" customFormat="1" collapsed="1">
      <c r="A103" s="46" t="s">
        <v>191</v>
      </c>
      <c r="B103" s="212" t="s">
        <v>192</v>
      </c>
      <c r="C103" s="212"/>
      <c r="D103" s="212"/>
      <c r="E103" s="48"/>
      <c r="F103" s="110"/>
      <c r="G103" s="102"/>
      <c r="H103" s="49"/>
      <c r="I103" s="50"/>
      <c r="J103" s="50">
        <f>SUM(J104:J106)</f>
        <v>9878.6963169841911</v>
      </c>
      <c r="K103" s="51">
        <f t="shared" ref="K103:Q103" si="79">SUM(K104:K106)</f>
        <v>2469.6740792460478</v>
      </c>
      <c r="L103" s="50">
        <f t="shared" si="79"/>
        <v>2469.6740792460478</v>
      </c>
      <c r="M103" s="50">
        <f t="shared" si="79"/>
        <v>2469.6740792460478</v>
      </c>
      <c r="N103" s="50">
        <f t="shared" si="79"/>
        <v>2469.6740792460478</v>
      </c>
      <c r="O103" s="52">
        <f t="shared" si="79"/>
        <v>0</v>
      </c>
      <c r="P103" s="53">
        <f t="shared" si="79"/>
        <v>4939.3481584920955</v>
      </c>
      <c r="Q103" s="52">
        <f t="shared" si="79"/>
        <v>4939.3481584920955</v>
      </c>
      <c r="R103" s="176"/>
    </row>
    <row r="104" spans="1:18" s="101" customFormat="1">
      <c r="A104" s="55" t="s">
        <v>193</v>
      </c>
      <c r="B104" s="56"/>
      <c r="C104" s="57"/>
      <c r="D104" s="93" t="s">
        <v>194</v>
      </c>
      <c r="E104" s="59" t="s">
        <v>76</v>
      </c>
      <c r="F104" s="60">
        <v>24</v>
      </c>
      <c r="G104" s="61">
        <v>0.3</v>
      </c>
      <c r="H104" s="94">
        <v>228.67352585611556</v>
      </c>
      <c r="I104" s="95" t="s">
        <v>41</v>
      </c>
      <c r="J104" s="97">
        <f>+F104*G104*H104</f>
        <v>1646.4493861640319</v>
      </c>
      <c r="K104" s="65">
        <f t="shared" ref="K104:K106" si="80">+J104/4</f>
        <v>411.61234654100798</v>
      </c>
      <c r="L104" s="64">
        <f t="shared" ref="L104:L106" si="81">+J104/4</f>
        <v>411.61234654100798</v>
      </c>
      <c r="M104" s="64">
        <f t="shared" ref="M104:M106" si="82">+J104/4</f>
        <v>411.61234654100798</v>
      </c>
      <c r="N104" s="64">
        <f t="shared" ref="N104:N106" si="83">+J104/4</f>
        <v>411.61234654100798</v>
      </c>
      <c r="O104" s="98"/>
      <c r="P104" s="99">
        <f>+J104/2</f>
        <v>823.22469308201596</v>
      </c>
      <c r="Q104" s="100">
        <f>+J104/2</f>
        <v>823.22469308201596</v>
      </c>
      <c r="R104" s="178"/>
    </row>
    <row r="105" spans="1:18" s="101" customFormat="1">
      <c r="A105" s="55" t="s">
        <v>195</v>
      </c>
      <c r="B105" s="56"/>
      <c r="C105" s="57"/>
      <c r="D105" s="93" t="s">
        <v>196</v>
      </c>
      <c r="E105" s="59" t="s">
        <v>76</v>
      </c>
      <c r="F105" s="60">
        <v>24</v>
      </c>
      <c r="G105" s="61">
        <v>0.5</v>
      </c>
      <c r="H105" s="94">
        <v>228.67352585611556</v>
      </c>
      <c r="I105" s="95" t="s">
        <v>41</v>
      </c>
      <c r="J105" s="97">
        <f>+F105*G105*H105</f>
        <v>2744.0823102733866</v>
      </c>
      <c r="K105" s="65">
        <f t="shared" si="80"/>
        <v>686.02057756834665</v>
      </c>
      <c r="L105" s="64">
        <f t="shared" si="81"/>
        <v>686.02057756834665</v>
      </c>
      <c r="M105" s="64">
        <f t="shared" si="82"/>
        <v>686.02057756834665</v>
      </c>
      <c r="N105" s="64">
        <f t="shared" si="83"/>
        <v>686.02057756834665</v>
      </c>
      <c r="O105" s="98"/>
      <c r="P105" s="99">
        <f>+J105/2</f>
        <v>1372.0411551366933</v>
      </c>
      <c r="Q105" s="100">
        <f>+J105/2</f>
        <v>1372.0411551366933</v>
      </c>
      <c r="R105" s="178"/>
    </row>
    <row r="106" spans="1:18" s="101" customFormat="1">
      <c r="A106" s="55" t="s">
        <v>197</v>
      </c>
      <c r="B106" s="56"/>
      <c r="C106" s="57"/>
      <c r="D106" s="93" t="s">
        <v>198</v>
      </c>
      <c r="E106" s="59" t="s">
        <v>76</v>
      </c>
      <c r="F106" s="60">
        <v>24</v>
      </c>
      <c r="G106" s="61">
        <v>1</v>
      </c>
      <c r="H106" s="103">
        <v>228.67352585611556</v>
      </c>
      <c r="I106" s="104" t="s">
        <v>41</v>
      </c>
      <c r="J106" s="105">
        <f>+F106*G106*H106</f>
        <v>5488.1646205467732</v>
      </c>
      <c r="K106" s="65">
        <f t="shared" si="80"/>
        <v>1372.0411551366933</v>
      </c>
      <c r="L106" s="64">
        <f t="shared" si="81"/>
        <v>1372.0411551366933</v>
      </c>
      <c r="M106" s="64">
        <f t="shared" si="82"/>
        <v>1372.0411551366933</v>
      </c>
      <c r="N106" s="64">
        <f t="shared" si="83"/>
        <v>1372.0411551366933</v>
      </c>
      <c r="O106" s="106"/>
      <c r="P106" s="107">
        <f>+J106/2</f>
        <v>2744.0823102733866</v>
      </c>
      <c r="Q106" s="108">
        <f>+J106/2</f>
        <v>2744.0823102733866</v>
      </c>
      <c r="R106" s="179"/>
    </row>
    <row r="107" spans="1:18" s="47" customFormat="1" collapsed="1">
      <c r="A107" s="46" t="s">
        <v>199</v>
      </c>
      <c r="B107" s="212" t="s">
        <v>200</v>
      </c>
      <c r="C107" s="212"/>
      <c r="D107" s="212"/>
      <c r="E107" s="48"/>
      <c r="F107" s="110"/>
      <c r="G107" s="48"/>
      <c r="H107" s="49"/>
      <c r="I107" s="50"/>
      <c r="J107" s="50">
        <f>SUM(J108:J110)</f>
        <v>25154.087844172715</v>
      </c>
      <c r="K107" s="51">
        <f t="shared" ref="K107:Q107" si="84">SUM(K108:K110)</f>
        <v>6288.5219610431786</v>
      </c>
      <c r="L107" s="50">
        <f t="shared" si="84"/>
        <v>6288.5219610431786</v>
      </c>
      <c r="M107" s="50">
        <f t="shared" si="84"/>
        <v>6288.5219610431786</v>
      </c>
      <c r="N107" s="50">
        <f t="shared" si="84"/>
        <v>6288.5219610431786</v>
      </c>
      <c r="O107" s="52">
        <f t="shared" si="84"/>
        <v>0</v>
      </c>
      <c r="P107" s="53">
        <f t="shared" si="84"/>
        <v>6860.2057756834674</v>
      </c>
      <c r="Q107" s="52">
        <f t="shared" si="84"/>
        <v>18293.882068489245</v>
      </c>
      <c r="R107" s="176"/>
    </row>
    <row r="108" spans="1:18" s="101" customFormat="1">
      <c r="A108" s="55" t="s">
        <v>201</v>
      </c>
      <c r="B108" s="56"/>
      <c r="C108" s="57"/>
      <c r="D108" s="93" t="s">
        <v>202</v>
      </c>
      <c r="E108" s="59" t="s">
        <v>168</v>
      </c>
      <c r="F108" s="60">
        <v>1</v>
      </c>
      <c r="G108" s="61">
        <v>1</v>
      </c>
      <c r="H108" s="94">
        <v>7622.4508618705195</v>
      </c>
      <c r="I108" s="95" t="s">
        <v>41</v>
      </c>
      <c r="J108" s="97">
        <f>+F108*G108*H108</f>
        <v>7622.4508618705195</v>
      </c>
      <c r="K108" s="65">
        <f t="shared" ref="K108:K110" si="85">+J108/4</f>
        <v>1905.6127154676299</v>
      </c>
      <c r="L108" s="64">
        <f t="shared" ref="L108:L110" si="86">+J108/4</f>
        <v>1905.6127154676299</v>
      </c>
      <c r="M108" s="64">
        <f t="shared" ref="M108:M110" si="87">+J108/4</f>
        <v>1905.6127154676299</v>
      </c>
      <c r="N108" s="64">
        <f t="shared" ref="N108:N110" si="88">+J108/4</f>
        <v>1905.6127154676299</v>
      </c>
      <c r="O108" s="98"/>
      <c r="P108" s="99"/>
      <c r="Q108" s="100">
        <f>+J108</f>
        <v>7622.4508618705195</v>
      </c>
      <c r="R108" s="178"/>
    </row>
    <row r="109" spans="1:18" s="101" customFormat="1">
      <c r="A109" s="55" t="s">
        <v>203</v>
      </c>
      <c r="B109" s="56"/>
      <c r="C109" s="57"/>
      <c r="D109" s="93" t="s">
        <v>204</v>
      </c>
      <c r="E109" s="59" t="s">
        <v>168</v>
      </c>
      <c r="F109" s="60">
        <v>1</v>
      </c>
      <c r="G109" s="61">
        <v>1</v>
      </c>
      <c r="H109" s="94">
        <v>6860.2057756834674</v>
      </c>
      <c r="I109" s="95" t="s">
        <v>41</v>
      </c>
      <c r="J109" s="97">
        <f>+F109*G109*H109</f>
        <v>6860.2057756834674</v>
      </c>
      <c r="K109" s="65">
        <f t="shared" si="85"/>
        <v>1715.0514439208669</v>
      </c>
      <c r="L109" s="64">
        <f t="shared" si="86"/>
        <v>1715.0514439208669</v>
      </c>
      <c r="M109" s="64">
        <f t="shared" si="87"/>
        <v>1715.0514439208669</v>
      </c>
      <c r="N109" s="64">
        <f t="shared" si="88"/>
        <v>1715.0514439208669</v>
      </c>
      <c r="O109" s="98"/>
      <c r="P109" s="99">
        <f>+J109</f>
        <v>6860.2057756834674</v>
      </c>
      <c r="Q109" s="100"/>
      <c r="R109" s="178"/>
    </row>
    <row r="110" spans="1:18" s="101" customFormat="1">
      <c r="A110" s="55" t="s">
        <v>205</v>
      </c>
      <c r="B110" s="56"/>
      <c r="C110" s="57"/>
      <c r="D110" s="93" t="s">
        <v>206</v>
      </c>
      <c r="E110" s="59" t="s">
        <v>168</v>
      </c>
      <c r="F110" s="60">
        <v>1</v>
      </c>
      <c r="G110" s="61">
        <v>1</v>
      </c>
      <c r="H110" s="103">
        <v>10671.431206618727</v>
      </c>
      <c r="I110" s="104" t="s">
        <v>41</v>
      </c>
      <c r="J110" s="105">
        <f>+F110*G110*H110</f>
        <v>10671.431206618727</v>
      </c>
      <c r="K110" s="65">
        <f t="shared" si="85"/>
        <v>2667.8578016546817</v>
      </c>
      <c r="L110" s="64">
        <f t="shared" si="86"/>
        <v>2667.8578016546817</v>
      </c>
      <c r="M110" s="64">
        <f t="shared" si="87"/>
        <v>2667.8578016546817</v>
      </c>
      <c r="N110" s="64">
        <f t="shared" si="88"/>
        <v>2667.8578016546817</v>
      </c>
      <c r="O110" s="106"/>
      <c r="P110" s="107"/>
      <c r="Q110" s="108">
        <f>+J110</f>
        <v>10671.431206618727</v>
      </c>
      <c r="R110" s="179"/>
    </row>
    <row r="111" spans="1:18" s="32" customFormat="1" ht="25.5" customHeight="1">
      <c r="A111" s="38" t="s">
        <v>207</v>
      </c>
      <c r="B111" s="39" t="s">
        <v>208</v>
      </c>
      <c r="C111" s="39"/>
      <c r="D111" s="40"/>
      <c r="E111" s="39"/>
      <c r="F111" s="193"/>
      <c r="G111" s="39"/>
      <c r="H111" s="41"/>
      <c r="I111" s="42"/>
      <c r="J111" s="42">
        <f>+J112+J114+J151+J186+J199</f>
        <v>1021495.3419202783</v>
      </c>
      <c r="K111" s="42">
        <f>+K112+K114+K151+K186+K199</f>
        <v>220691.29531356477</v>
      </c>
      <c r="L111" s="42">
        <f>+L112+L114+L151+L186+L199</f>
        <v>567630.65261899785</v>
      </c>
      <c r="M111" s="42">
        <f>+M112+M114+M151+M186+M199</f>
        <v>105178.72360535827</v>
      </c>
      <c r="N111" s="42">
        <f>+N112+N114+N151+N186+N199</f>
        <v>125707.93512379623</v>
      </c>
      <c r="O111" s="44">
        <f>+O112+O114+O151+O186</f>
        <v>2286.7352585611557</v>
      </c>
      <c r="P111" s="42" t="e">
        <f>+P112+P114+P151+P186+P199</f>
        <v>#REF!</v>
      </c>
      <c r="Q111" s="44" t="e">
        <f>+Q112+Q114+Q151+Q186+Q199</f>
        <v>#REF!</v>
      </c>
      <c r="R111" s="175">
        <f>+J111/$J$211</f>
        <v>0.58675083677688677</v>
      </c>
    </row>
    <row r="112" spans="1:18" s="113" customFormat="1" ht="45.75" customHeight="1">
      <c r="A112" s="109" t="s">
        <v>209</v>
      </c>
      <c r="B112" s="220" t="s">
        <v>210</v>
      </c>
      <c r="C112" s="220"/>
      <c r="D112" s="220"/>
      <c r="E112" s="220"/>
      <c r="F112" s="220"/>
      <c r="G112" s="220"/>
      <c r="H112" s="49"/>
      <c r="I112" s="110"/>
      <c r="J112" s="110">
        <f>+J113</f>
        <v>2286.7352585611557</v>
      </c>
      <c r="K112" s="111">
        <f t="shared" ref="K112:Q112" si="89">+K113</f>
        <v>0</v>
      </c>
      <c r="L112" s="110">
        <f t="shared" si="89"/>
        <v>0</v>
      </c>
      <c r="M112" s="110">
        <f t="shared" si="89"/>
        <v>0</v>
      </c>
      <c r="N112" s="110">
        <f t="shared" si="89"/>
        <v>0</v>
      </c>
      <c r="O112" s="112">
        <f t="shared" si="89"/>
        <v>2286.7352585611557</v>
      </c>
      <c r="P112" s="110">
        <f t="shared" si="89"/>
        <v>2286.7352585611557</v>
      </c>
      <c r="Q112" s="112">
        <f t="shared" si="89"/>
        <v>0</v>
      </c>
      <c r="R112" s="176"/>
    </row>
    <row r="113" spans="1:18" s="101" customFormat="1" ht="20.25" customHeight="1">
      <c r="A113" s="55"/>
      <c r="B113" s="56"/>
      <c r="C113" s="57"/>
      <c r="D113" s="93" t="s">
        <v>211</v>
      </c>
      <c r="E113" s="59" t="s">
        <v>168</v>
      </c>
      <c r="F113" s="60">
        <v>1</v>
      </c>
      <c r="G113" s="60">
        <v>1</v>
      </c>
      <c r="H113" s="94">
        <v>2286.7352585611557</v>
      </c>
      <c r="I113" s="95" t="s">
        <v>41</v>
      </c>
      <c r="J113" s="97">
        <f>+F113*G113*H113</f>
        <v>2286.7352585611557</v>
      </c>
      <c r="K113" s="114"/>
      <c r="L113" s="96"/>
      <c r="M113" s="96"/>
      <c r="N113" s="96"/>
      <c r="O113" s="98">
        <f>+J113</f>
        <v>2286.7352585611557</v>
      </c>
      <c r="P113" s="99">
        <f>+J113</f>
        <v>2286.7352585611557</v>
      </c>
      <c r="Q113" s="98"/>
      <c r="R113" s="178"/>
    </row>
    <row r="114" spans="1:18" s="113" customFormat="1" ht="51.75" customHeight="1">
      <c r="A114" s="109" t="s">
        <v>212</v>
      </c>
      <c r="B114" s="221" t="s">
        <v>213</v>
      </c>
      <c r="C114" s="220"/>
      <c r="D114" s="220"/>
      <c r="E114" s="220"/>
      <c r="F114" s="220"/>
      <c r="G114" s="220"/>
      <c r="H114" s="49"/>
      <c r="I114" s="110"/>
      <c r="J114" s="110">
        <f>+J115+J120+J127+J134+J139+J144</f>
        <v>220691.29531356477</v>
      </c>
      <c r="K114" s="111">
        <f t="shared" ref="K114:Q114" si="90">+K115+K120+K127+K134+K139+K144</f>
        <v>220691.29531356477</v>
      </c>
      <c r="L114" s="110">
        <f t="shared" si="90"/>
        <v>0</v>
      </c>
      <c r="M114" s="110">
        <f t="shared" si="90"/>
        <v>0</v>
      </c>
      <c r="N114" s="110">
        <f t="shared" si="90"/>
        <v>0</v>
      </c>
      <c r="O114" s="112">
        <f t="shared" si="90"/>
        <v>0</v>
      </c>
      <c r="P114" s="110" t="e">
        <f t="shared" si="90"/>
        <v>#REF!</v>
      </c>
      <c r="Q114" s="112" t="e">
        <f t="shared" si="90"/>
        <v>#REF!</v>
      </c>
      <c r="R114" s="176"/>
    </row>
    <row r="115" spans="1:18" s="101" customFormat="1" ht="35.25" customHeight="1">
      <c r="A115" s="109" t="s">
        <v>214</v>
      </c>
      <c r="B115" s="115"/>
      <c r="C115" s="222" t="s">
        <v>215</v>
      </c>
      <c r="D115" s="222"/>
      <c r="E115" s="222"/>
      <c r="F115" s="222"/>
      <c r="G115" s="222"/>
      <c r="H115" s="117"/>
      <c r="I115" s="116"/>
      <c r="J115" s="116">
        <f>SUM(J116:J119)</f>
        <v>9188.8645139849104</v>
      </c>
      <c r="K115" s="118">
        <f t="shared" ref="K115:Q115" si="91">SUM(K116:K119)</f>
        <v>9188.8645139849104</v>
      </c>
      <c r="L115" s="116">
        <f t="shared" si="91"/>
        <v>0</v>
      </c>
      <c r="M115" s="116">
        <f t="shared" si="91"/>
        <v>0</v>
      </c>
      <c r="N115" s="116">
        <f t="shared" si="91"/>
        <v>0</v>
      </c>
      <c r="O115" s="119">
        <f t="shared" si="91"/>
        <v>0</v>
      </c>
      <c r="P115" s="116">
        <f>SUM(P116:P119)</f>
        <v>9188.8645139849104</v>
      </c>
      <c r="Q115" s="119">
        <f t="shared" si="91"/>
        <v>0</v>
      </c>
      <c r="R115" s="180"/>
    </row>
    <row r="116" spans="1:18" s="101" customFormat="1" ht="51">
      <c r="A116" s="55" t="s">
        <v>216</v>
      </c>
      <c r="B116" s="56"/>
      <c r="C116" s="57"/>
      <c r="D116" s="93" t="s">
        <v>217</v>
      </c>
      <c r="E116" s="59" t="s">
        <v>218</v>
      </c>
      <c r="F116" s="60">
        <v>40</v>
      </c>
      <c r="G116" s="199">
        <v>1</v>
      </c>
      <c r="H116" s="94">
        <v>29.155874546654736</v>
      </c>
      <c r="I116" s="95" t="s">
        <v>41</v>
      </c>
      <c r="J116" s="97">
        <f>+F116*G116*H116</f>
        <v>1166.2349818661894</v>
      </c>
      <c r="K116" s="114">
        <f>+J116</f>
        <v>1166.2349818661894</v>
      </c>
      <c r="L116" s="96"/>
      <c r="M116" s="96"/>
      <c r="N116" s="96"/>
      <c r="O116" s="98"/>
      <c r="P116" s="99">
        <f>'[1]II - Detailed Result 1'!L20</f>
        <v>1166.2349818661894</v>
      </c>
      <c r="Q116" s="99">
        <f>'[1]II - Detailed Result 1'!M20</f>
        <v>0</v>
      </c>
      <c r="R116" s="178"/>
    </row>
    <row r="117" spans="1:18" s="101" customFormat="1" ht="51">
      <c r="A117" s="55" t="s">
        <v>219</v>
      </c>
      <c r="B117" s="56"/>
      <c r="C117" s="57"/>
      <c r="D117" s="93" t="s">
        <v>220</v>
      </c>
      <c r="E117" s="59" t="s">
        <v>221</v>
      </c>
      <c r="F117" s="60">
        <v>10</v>
      </c>
      <c r="G117" s="199">
        <v>4</v>
      </c>
      <c r="H117" s="94">
        <v>13.339289008273408</v>
      </c>
      <c r="I117" s="95" t="s">
        <v>41</v>
      </c>
      <c r="J117" s="97">
        <f>+F117*G117*H117</f>
        <v>533.57156033093634</v>
      </c>
      <c r="K117" s="114">
        <f t="shared" ref="K117:K125" si="92">+J117</f>
        <v>533.57156033093634</v>
      </c>
      <c r="L117" s="96"/>
      <c r="M117" s="96"/>
      <c r="N117" s="96"/>
      <c r="O117" s="98"/>
      <c r="P117" s="99">
        <f>'[1]II - Detailed Result 1'!L31</f>
        <v>533.57156033093634</v>
      </c>
      <c r="Q117" s="99">
        <f>'[1]II - Detailed Result 1'!M31</f>
        <v>0</v>
      </c>
      <c r="R117" s="178"/>
    </row>
    <row r="118" spans="1:18" s="101" customFormat="1" ht="24" customHeight="1">
      <c r="A118" s="55" t="s">
        <v>222</v>
      </c>
      <c r="B118" s="56"/>
      <c r="C118" s="57"/>
      <c r="D118" s="93" t="s">
        <v>223</v>
      </c>
      <c r="E118" s="59" t="s">
        <v>224</v>
      </c>
      <c r="F118" s="60">
        <v>18</v>
      </c>
      <c r="G118" s="199">
        <v>1</v>
      </c>
      <c r="H118" s="94">
        <v>382.18121682434128</v>
      </c>
      <c r="I118" s="95" t="s">
        <v>41</v>
      </c>
      <c r="J118" s="97">
        <f>+F118*G118*H118</f>
        <v>6879.2619028381432</v>
      </c>
      <c r="K118" s="114">
        <f t="shared" si="92"/>
        <v>6879.2619028381432</v>
      </c>
      <c r="L118" s="96"/>
      <c r="M118" s="96"/>
      <c r="N118" s="96"/>
      <c r="O118" s="98"/>
      <c r="P118" s="99">
        <f>'[1]II - Detailed Result 1'!L46</f>
        <v>6879.2619028381432</v>
      </c>
      <c r="Q118" s="99">
        <f>'[1]II - Detailed Result 1'!M46</f>
        <v>0</v>
      </c>
      <c r="R118" s="178"/>
    </row>
    <row r="119" spans="1:18" s="101" customFormat="1" ht="38.25">
      <c r="A119" s="55" t="s">
        <v>225</v>
      </c>
      <c r="B119" s="56"/>
      <c r="C119" s="57"/>
      <c r="D119" s="93" t="s">
        <v>226</v>
      </c>
      <c r="E119" s="59" t="s">
        <v>221</v>
      </c>
      <c r="F119" s="60">
        <v>10</v>
      </c>
      <c r="G119" s="199">
        <v>2</v>
      </c>
      <c r="H119" s="94">
        <v>30.489803447482075</v>
      </c>
      <c r="I119" s="95" t="s">
        <v>41</v>
      </c>
      <c r="J119" s="97">
        <f>+F119*G119*H119</f>
        <v>609.79606894964149</v>
      </c>
      <c r="K119" s="114">
        <f t="shared" si="92"/>
        <v>609.79606894964149</v>
      </c>
      <c r="L119" s="96"/>
      <c r="M119" s="96"/>
      <c r="N119" s="96"/>
      <c r="O119" s="98"/>
      <c r="P119" s="99">
        <f>'[1]II - Detailed Result 1'!L54</f>
        <v>609.79606894964149</v>
      </c>
      <c r="Q119" s="99">
        <f>'[1]II - Detailed Result 1'!M54</f>
        <v>0</v>
      </c>
      <c r="R119" s="178"/>
    </row>
    <row r="120" spans="1:18" s="101" customFormat="1" ht="35.25" customHeight="1">
      <c r="A120" s="109" t="s">
        <v>227</v>
      </c>
      <c r="B120" s="115"/>
      <c r="C120" s="222" t="s">
        <v>228</v>
      </c>
      <c r="D120" s="222"/>
      <c r="E120" s="222"/>
      <c r="F120" s="222"/>
      <c r="G120" s="222"/>
      <c r="H120" s="117"/>
      <c r="I120" s="116"/>
      <c r="J120" s="116">
        <f>SUM(J121:J126)</f>
        <v>10740.033264375561</v>
      </c>
      <c r="K120" s="118">
        <f t="shared" ref="K120:Q120" si="93">SUM(K121:K126)</f>
        <v>10740.033264375561</v>
      </c>
      <c r="L120" s="116">
        <f t="shared" si="93"/>
        <v>0</v>
      </c>
      <c r="M120" s="116">
        <f t="shared" si="93"/>
        <v>0</v>
      </c>
      <c r="N120" s="116">
        <f t="shared" si="93"/>
        <v>0</v>
      </c>
      <c r="O120" s="119">
        <f t="shared" si="93"/>
        <v>0</v>
      </c>
      <c r="P120" s="116" t="e">
        <f t="shared" si="93"/>
        <v>#REF!</v>
      </c>
      <c r="Q120" s="119" t="e">
        <f t="shared" si="93"/>
        <v>#REF!</v>
      </c>
      <c r="R120" s="180"/>
    </row>
    <row r="121" spans="1:18" s="101" customFormat="1" ht="25.5">
      <c r="A121" s="55" t="s">
        <v>229</v>
      </c>
      <c r="B121" s="56"/>
      <c r="C121" s="57"/>
      <c r="D121" s="93" t="s">
        <v>230</v>
      </c>
      <c r="E121" s="59" t="s">
        <v>231</v>
      </c>
      <c r="F121" s="60">
        <v>15</v>
      </c>
      <c r="G121" s="199">
        <v>1</v>
      </c>
      <c r="H121" s="94">
        <v>4.0653071263309428</v>
      </c>
      <c r="I121" s="95" t="s">
        <v>41</v>
      </c>
      <c r="J121" s="97">
        <f t="shared" ref="J121:J126" si="94">+F121*G121*H121</f>
        <v>60.979606894964142</v>
      </c>
      <c r="K121" s="114">
        <f t="shared" si="92"/>
        <v>60.979606894964142</v>
      </c>
      <c r="L121" s="96"/>
      <c r="M121" s="96"/>
      <c r="N121" s="96"/>
      <c r="O121" s="98"/>
      <c r="P121" s="99">
        <f>'[1]II - Detailed Result 1'!L64</f>
        <v>60.979606894964149</v>
      </c>
      <c r="Q121" s="99">
        <f>'[1]II - Detailed Result 1'!M64</f>
        <v>0</v>
      </c>
      <c r="R121" s="178"/>
    </row>
    <row r="122" spans="1:18" s="101" customFormat="1" ht="51">
      <c r="A122" s="55" t="s">
        <v>232</v>
      </c>
      <c r="B122" s="56"/>
      <c r="C122" s="57"/>
      <c r="D122" s="93" t="s">
        <v>233</v>
      </c>
      <c r="E122" s="59" t="s">
        <v>234</v>
      </c>
      <c r="F122" s="60">
        <v>60</v>
      </c>
      <c r="G122" s="199">
        <v>5</v>
      </c>
      <c r="H122" s="94">
        <v>23.515260908870552</v>
      </c>
      <c r="I122" s="95" t="s">
        <v>41</v>
      </c>
      <c r="J122" s="97">
        <f t="shared" si="94"/>
        <v>7054.5782726611651</v>
      </c>
      <c r="K122" s="114">
        <f>+J122</f>
        <v>7054.5782726611651</v>
      </c>
      <c r="L122" s="96"/>
      <c r="M122" s="96"/>
      <c r="N122" s="96"/>
      <c r="O122" s="98"/>
      <c r="P122" s="99">
        <f>'[1]II - Detailed Result 1'!L78</f>
        <v>7054.5782726611642</v>
      </c>
      <c r="Q122" s="99">
        <f>'[1]II - Detailed Result 1'!M78</f>
        <v>0</v>
      </c>
      <c r="R122" s="178"/>
    </row>
    <row r="123" spans="1:18" s="101" customFormat="1" ht="51">
      <c r="A123" s="55" t="s">
        <v>235</v>
      </c>
      <c r="B123" s="56"/>
      <c r="C123" s="57"/>
      <c r="D123" s="93" t="s">
        <v>236</v>
      </c>
      <c r="E123" s="59" t="s">
        <v>234</v>
      </c>
      <c r="F123" s="60">
        <v>60</v>
      </c>
      <c r="G123" s="199">
        <v>2</v>
      </c>
      <c r="H123" s="94">
        <v>23.851919155269833</v>
      </c>
      <c r="I123" s="95" t="s">
        <v>41</v>
      </c>
      <c r="J123" s="97">
        <f t="shared" si="94"/>
        <v>2862.2302986323798</v>
      </c>
      <c r="K123" s="114">
        <f t="shared" si="92"/>
        <v>2862.2302986323798</v>
      </c>
      <c r="L123" s="96"/>
      <c r="M123" s="96"/>
      <c r="N123" s="96"/>
      <c r="O123" s="98"/>
      <c r="P123" s="99">
        <f>'[1]II - Detailed Result 1'!L91</f>
        <v>2862.2302986323803</v>
      </c>
      <c r="Q123" s="99">
        <f>'[1]II - Detailed Result 1'!M91</f>
        <v>0</v>
      </c>
      <c r="R123" s="178"/>
    </row>
    <row r="124" spans="1:18" s="101" customFormat="1" ht="38.25">
      <c r="A124" s="55" t="s">
        <v>237</v>
      </c>
      <c r="B124" s="56"/>
      <c r="C124" s="57"/>
      <c r="D124" s="93" t="s">
        <v>238</v>
      </c>
      <c r="E124" s="59" t="s">
        <v>239</v>
      </c>
      <c r="F124" s="60">
        <v>15</v>
      </c>
      <c r="G124" s="199">
        <v>1</v>
      </c>
      <c r="H124" s="94">
        <v>50.816339079136796</v>
      </c>
      <c r="I124" s="95" t="s">
        <v>41</v>
      </c>
      <c r="J124" s="97">
        <f t="shared" si="94"/>
        <v>762.24508618705192</v>
      </c>
      <c r="K124" s="114">
        <f>+J124</f>
        <v>762.24508618705192</v>
      </c>
      <c r="L124" s="96"/>
      <c r="M124" s="96"/>
      <c r="N124" s="96"/>
      <c r="O124" s="98"/>
      <c r="P124" s="99">
        <f>'[1]II - Detailed Result 1'!L99</f>
        <v>762.24508618705181</v>
      </c>
      <c r="Q124" s="99">
        <f>'[1]II - Detailed Result 1'!M99</f>
        <v>0</v>
      </c>
      <c r="R124" s="178"/>
    </row>
    <row r="125" spans="1:18" s="101" customFormat="1" ht="25.5">
      <c r="A125" s="55" t="s">
        <v>240</v>
      </c>
      <c r="B125" s="56"/>
      <c r="C125" s="57"/>
      <c r="D125" s="93" t="s">
        <v>241</v>
      </c>
      <c r="E125" s="59"/>
      <c r="F125" s="60">
        <v>0</v>
      </c>
      <c r="G125" s="199">
        <v>0</v>
      </c>
      <c r="H125" s="94">
        <v>0</v>
      </c>
      <c r="I125" s="95" t="s">
        <v>41</v>
      </c>
      <c r="J125" s="97">
        <f t="shared" si="94"/>
        <v>0</v>
      </c>
      <c r="K125" s="114">
        <f t="shared" si="92"/>
        <v>0</v>
      </c>
      <c r="L125" s="96"/>
      <c r="M125" s="96"/>
      <c r="N125" s="96"/>
      <c r="O125" s="98"/>
      <c r="P125" s="99">
        <f>'[1]II - Detailed Result 1'!L114</f>
        <v>0</v>
      </c>
      <c r="Q125" s="99">
        <f>'[1]II - Detailed Result 1'!M114</f>
        <v>0</v>
      </c>
      <c r="R125" s="178"/>
    </row>
    <row r="126" spans="1:18" s="101" customFormat="1" ht="38.25">
      <c r="A126" s="55" t="s">
        <v>242</v>
      </c>
      <c r="B126" s="56"/>
      <c r="C126" s="57"/>
      <c r="D126" s="93" t="s">
        <v>243</v>
      </c>
      <c r="E126" s="59"/>
      <c r="F126" s="60">
        <v>0</v>
      </c>
      <c r="G126" s="199">
        <v>0</v>
      </c>
      <c r="H126" s="94">
        <v>0</v>
      </c>
      <c r="I126" s="95" t="s">
        <v>41</v>
      </c>
      <c r="J126" s="97">
        <f t="shared" si="94"/>
        <v>0</v>
      </c>
      <c r="K126" s="114">
        <f>+J126</f>
        <v>0</v>
      </c>
      <c r="L126" s="96"/>
      <c r="M126" s="96"/>
      <c r="N126" s="96"/>
      <c r="O126" s="98"/>
      <c r="P126" s="99" t="e">
        <f>'[1]II - Detailed Result 1'!L115</f>
        <v>#REF!</v>
      </c>
      <c r="Q126" s="99" t="e">
        <f>'[1]II - Detailed Result 1'!M115</f>
        <v>#REF!</v>
      </c>
      <c r="R126" s="178"/>
    </row>
    <row r="127" spans="1:18" s="101" customFormat="1" ht="35.25" customHeight="1">
      <c r="A127" s="109" t="s">
        <v>244</v>
      </c>
      <c r="B127" s="115"/>
      <c r="C127" s="222" t="s">
        <v>245</v>
      </c>
      <c r="D127" s="222"/>
      <c r="E127" s="222"/>
      <c r="F127" s="222"/>
      <c r="G127" s="222"/>
      <c r="H127" s="117"/>
      <c r="I127" s="116"/>
      <c r="J127" s="116">
        <f>SUM(J128:J133)</f>
        <v>86276.99681534004</v>
      </c>
      <c r="K127" s="118">
        <f t="shared" ref="K127:Q127" si="95">SUM(K128:K133)</f>
        <v>86276.99681534004</v>
      </c>
      <c r="L127" s="116">
        <f t="shared" si="95"/>
        <v>0</v>
      </c>
      <c r="M127" s="116">
        <f t="shared" si="95"/>
        <v>0</v>
      </c>
      <c r="N127" s="116">
        <f t="shared" si="95"/>
        <v>0</v>
      </c>
      <c r="O127" s="119">
        <f t="shared" si="95"/>
        <v>0</v>
      </c>
      <c r="P127" s="116">
        <f t="shared" si="95"/>
        <v>77248.96601454058</v>
      </c>
      <c r="Q127" s="119">
        <f t="shared" si="95"/>
        <v>9028.0308007994445</v>
      </c>
      <c r="R127" s="180"/>
    </row>
    <row r="128" spans="1:18" s="101" customFormat="1" ht="25.5">
      <c r="A128" s="55" t="s">
        <v>246</v>
      </c>
      <c r="B128" s="56"/>
      <c r="C128" s="57"/>
      <c r="D128" s="93" t="s">
        <v>247</v>
      </c>
      <c r="E128" s="59" t="s">
        <v>248</v>
      </c>
      <c r="F128" s="60">
        <v>15</v>
      </c>
      <c r="G128" s="199">
        <v>1</v>
      </c>
      <c r="H128" s="94">
        <v>1372.0411551366935</v>
      </c>
      <c r="I128" s="95" t="s">
        <v>41</v>
      </c>
      <c r="J128" s="97">
        <f t="shared" ref="J128:J133" si="96">+F128*G128*H128</f>
        <v>20580.617327050404</v>
      </c>
      <c r="K128" s="114">
        <f t="shared" ref="K128:K133" si="97">+J128</f>
        <v>20580.617327050404</v>
      </c>
      <c r="L128" s="96"/>
      <c r="M128" s="96"/>
      <c r="N128" s="96"/>
      <c r="O128" s="98"/>
      <c r="P128" s="99">
        <f>+'[1]II - Detailed Result 1'!L123</f>
        <v>13720.411551366935</v>
      </c>
      <c r="Q128" s="99">
        <f>+'[1]II - Detailed Result 1'!M123</f>
        <v>6860.2057756834674</v>
      </c>
      <c r="R128" s="178"/>
    </row>
    <row r="129" spans="1:18" s="101" customFormat="1">
      <c r="A129" s="55" t="s">
        <v>249</v>
      </c>
      <c r="B129" s="56"/>
      <c r="C129" s="57"/>
      <c r="D129" s="93" t="s">
        <v>250</v>
      </c>
      <c r="E129" s="59" t="s">
        <v>251</v>
      </c>
      <c r="F129" s="60">
        <v>30</v>
      </c>
      <c r="G129" s="199">
        <v>1</v>
      </c>
      <c r="H129" s="94">
        <v>1143.3676292805778</v>
      </c>
      <c r="I129" s="95" t="s">
        <v>41</v>
      </c>
      <c r="J129" s="97">
        <f t="shared" si="96"/>
        <v>34301.028878417332</v>
      </c>
      <c r="K129" s="114">
        <f t="shared" si="97"/>
        <v>34301.028878417332</v>
      </c>
      <c r="L129" s="96"/>
      <c r="M129" s="96"/>
      <c r="N129" s="96"/>
      <c r="O129" s="98"/>
      <c r="P129" s="99">
        <f>+'[1]II - Detailed Result 1'!L131</f>
        <v>34301.028878417339</v>
      </c>
      <c r="Q129" s="99">
        <f>+'[1]II - Detailed Result 1'!M131</f>
        <v>0</v>
      </c>
      <c r="R129" s="178"/>
    </row>
    <row r="130" spans="1:18" s="101" customFormat="1" ht="38.25">
      <c r="A130" s="55" t="s">
        <v>252</v>
      </c>
      <c r="B130" s="56"/>
      <c r="C130" s="57"/>
      <c r="D130" s="93" t="s">
        <v>253</v>
      </c>
      <c r="E130" s="120" t="s">
        <v>254</v>
      </c>
      <c r="F130" s="194">
        <v>30</v>
      </c>
      <c r="G130" s="200">
        <v>1</v>
      </c>
      <c r="H130" s="94">
        <v>376.04090918561224</v>
      </c>
      <c r="I130" s="95" t="s">
        <v>41</v>
      </c>
      <c r="J130" s="97">
        <f t="shared" si="96"/>
        <v>11281.227275568366</v>
      </c>
      <c r="K130" s="114">
        <f t="shared" si="97"/>
        <v>11281.227275568366</v>
      </c>
      <c r="L130" s="96"/>
      <c r="M130" s="96"/>
      <c r="N130" s="96"/>
      <c r="O130" s="98"/>
      <c r="P130" s="99">
        <f>+'[1]II - Detailed Result 1'!L139</f>
        <v>11281.22727556837</v>
      </c>
      <c r="Q130" s="99">
        <f>+'[1]II - Detailed Result 1'!M139</f>
        <v>0</v>
      </c>
      <c r="R130" s="178"/>
    </row>
    <row r="131" spans="1:18" s="101" customFormat="1" ht="25.5">
      <c r="A131" s="55" t="s">
        <v>255</v>
      </c>
      <c r="B131" s="56"/>
      <c r="C131" s="57"/>
      <c r="D131" s="93" t="s">
        <v>256</v>
      </c>
      <c r="E131" s="59" t="s">
        <v>257</v>
      </c>
      <c r="F131" s="60">
        <v>15</v>
      </c>
      <c r="G131" s="199">
        <v>15</v>
      </c>
      <c r="H131" s="94">
        <v>12.19592137899283</v>
      </c>
      <c r="I131" s="95" t="s">
        <v>41</v>
      </c>
      <c r="J131" s="97">
        <f t="shared" si="96"/>
        <v>2744.0823102733866</v>
      </c>
      <c r="K131" s="114">
        <f t="shared" si="97"/>
        <v>2744.0823102733866</v>
      </c>
      <c r="L131" s="96"/>
      <c r="M131" s="96"/>
      <c r="N131" s="96"/>
      <c r="O131" s="98"/>
      <c r="P131" s="99">
        <f>+'[1]II - Detailed Result 1'!L146</f>
        <v>1372.0411551366935</v>
      </c>
      <c r="Q131" s="99">
        <f>+'[1]II - Detailed Result 1'!M146</f>
        <v>1372.0411551366935</v>
      </c>
      <c r="R131" s="178"/>
    </row>
    <row r="132" spans="1:18" s="101" customFormat="1">
      <c r="A132" s="55" t="s">
        <v>258</v>
      </c>
      <c r="B132" s="56"/>
      <c r="C132" s="57"/>
      <c r="D132" s="93" t="s">
        <v>259</v>
      </c>
      <c r="E132" s="59" t="s">
        <v>260</v>
      </c>
      <c r="F132" s="60">
        <v>15</v>
      </c>
      <c r="G132" s="199">
        <v>1</v>
      </c>
      <c r="H132" s="94">
        <v>1021.4084154906495</v>
      </c>
      <c r="I132" s="95" t="s">
        <v>41</v>
      </c>
      <c r="J132" s="97">
        <f t="shared" si="96"/>
        <v>15321.126232359744</v>
      </c>
      <c r="K132" s="114">
        <f>+J132</f>
        <v>15321.126232359744</v>
      </c>
      <c r="L132" s="96"/>
      <c r="M132" s="96"/>
      <c r="N132" s="96"/>
      <c r="O132" s="98"/>
      <c r="P132" s="99">
        <f>+'[1]II - Detailed Result 1'!L156</f>
        <v>15321.126232359742</v>
      </c>
      <c r="Q132" s="99">
        <f>+'[1]II - Detailed Result 1'!M156</f>
        <v>0</v>
      </c>
      <c r="R132" s="178"/>
    </row>
    <row r="133" spans="1:18" s="101" customFormat="1" ht="25.5">
      <c r="A133" s="55" t="s">
        <v>261</v>
      </c>
      <c r="B133" s="56"/>
      <c r="C133" s="57"/>
      <c r="D133" s="93" t="s">
        <v>262</v>
      </c>
      <c r="E133" s="59" t="s">
        <v>224</v>
      </c>
      <c r="F133" s="60">
        <v>15</v>
      </c>
      <c r="G133" s="199">
        <v>2</v>
      </c>
      <c r="H133" s="94">
        <v>68.297159722359851</v>
      </c>
      <c r="I133" s="95" t="s">
        <v>41</v>
      </c>
      <c r="J133" s="97">
        <f t="shared" si="96"/>
        <v>2048.9147916707957</v>
      </c>
      <c r="K133" s="114">
        <f t="shared" si="97"/>
        <v>2048.9147916707957</v>
      </c>
      <c r="L133" s="96"/>
      <c r="M133" s="96"/>
      <c r="N133" s="96"/>
      <c r="O133" s="98"/>
      <c r="P133" s="99">
        <f>+'[1]II - Detailed Result 1'!L165</f>
        <v>1253.1309216915133</v>
      </c>
      <c r="Q133" s="99">
        <f>+'[1]II - Detailed Result 1'!M165</f>
        <v>795.78386997928214</v>
      </c>
      <c r="R133" s="178"/>
    </row>
    <row r="134" spans="1:18" s="101" customFormat="1" ht="35.25" customHeight="1">
      <c r="A134" s="109" t="s">
        <v>263</v>
      </c>
      <c r="B134" s="115"/>
      <c r="C134" s="222" t="s">
        <v>264</v>
      </c>
      <c r="D134" s="222"/>
      <c r="E134" s="222"/>
      <c r="F134" s="222"/>
      <c r="G134" s="222"/>
      <c r="H134" s="117"/>
      <c r="I134" s="116"/>
      <c r="J134" s="116">
        <f>SUM(J135:J138)</f>
        <v>29186.364350102216</v>
      </c>
      <c r="K134" s="118">
        <f t="shared" ref="K134:P134" si="98">SUM(K135:K138)</f>
        <v>29186.364350102216</v>
      </c>
      <c r="L134" s="116">
        <f t="shared" si="98"/>
        <v>0</v>
      </c>
      <c r="M134" s="116">
        <f t="shared" si="98"/>
        <v>0</v>
      </c>
      <c r="N134" s="116">
        <f t="shared" si="98"/>
        <v>0</v>
      </c>
      <c r="O134" s="119">
        <f t="shared" si="98"/>
        <v>0</v>
      </c>
      <c r="P134" s="116">
        <f t="shared" si="98"/>
        <v>18030.907513754715</v>
      </c>
      <c r="Q134" s="119">
        <f>SUM(Q135:Q138)</f>
        <v>11155.456836347505</v>
      </c>
      <c r="R134" s="180"/>
    </row>
    <row r="135" spans="1:18" s="101" customFormat="1" ht="25.5">
      <c r="A135" s="55" t="s">
        <v>265</v>
      </c>
      <c r="B135" s="56"/>
      <c r="C135" s="57"/>
      <c r="D135" s="93" t="s">
        <v>266</v>
      </c>
      <c r="E135" s="59" t="s">
        <v>224</v>
      </c>
      <c r="F135" s="60">
        <v>18</v>
      </c>
      <c r="G135" s="199">
        <v>25</v>
      </c>
      <c r="H135" s="94">
        <v>31.44684450013915</v>
      </c>
      <c r="I135" s="95" t="s">
        <v>41</v>
      </c>
      <c r="J135" s="97">
        <f>+F135*G135*H135</f>
        <v>14151.080025062618</v>
      </c>
      <c r="K135" s="114">
        <f>+J135</f>
        <v>14151.080025062618</v>
      </c>
      <c r="L135" s="96"/>
      <c r="M135" s="96"/>
      <c r="N135" s="96"/>
      <c r="O135" s="98"/>
      <c r="P135" s="99">
        <f>+'[1]II - Detailed Result 1'!L183</f>
        <v>14151.080025062618</v>
      </c>
      <c r="Q135" s="99">
        <f>+'[1]II - Detailed Result 1'!M183</f>
        <v>0</v>
      </c>
      <c r="R135" s="178"/>
    </row>
    <row r="136" spans="1:18" s="101" customFormat="1" ht="51">
      <c r="A136" s="55" t="s">
        <v>267</v>
      </c>
      <c r="B136" s="56"/>
      <c r="C136" s="57"/>
      <c r="D136" s="93" t="s">
        <v>268</v>
      </c>
      <c r="E136" s="59" t="s">
        <v>224</v>
      </c>
      <c r="F136" s="60">
        <v>18</v>
      </c>
      <c r="G136" s="199">
        <v>5</v>
      </c>
      <c r="H136" s="94">
        <v>20.961739870143926</v>
      </c>
      <c r="I136" s="95" t="s">
        <v>41</v>
      </c>
      <c r="J136" s="97">
        <f>+F136*G136*H136</f>
        <v>1886.5565883129534</v>
      </c>
      <c r="K136" s="114">
        <f>+J136</f>
        <v>1886.5565883129534</v>
      </c>
      <c r="L136" s="96"/>
      <c r="M136" s="96"/>
      <c r="N136" s="96"/>
      <c r="O136" s="98"/>
      <c r="P136" s="99">
        <f>+'[1]II - Detailed Result 1'!L194</f>
        <v>1886.5565883129539</v>
      </c>
      <c r="Q136" s="99">
        <f>+'[1]II - Detailed Result 1'!M194</f>
        <v>0</v>
      </c>
      <c r="R136" s="178"/>
    </row>
    <row r="137" spans="1:18" s="101" customFormat="1" ht="25.5">
      <c r="A137" s="55" t="s">
        <v>269</v>
      </c>
      <c r="B137" s="56"/>
      <c r="C137" s="57"/>
      <c r="D137" s="93" t="s">
        <v>270</v>
      </c>
      <c r="E137" s="59" t="s">
        <v>224</v>
      </c>
      <c r="F137" s="60">
        <v>15</v>
      </c>
      <c r="G137" s="199">
        <v>20</v>
      </c>
      <c r="H137" s="94">
        <v>30.540619786561212</v>
      </c>
      <c r="I137" s="95" t="s">
        <v>41</v>
      </c>
      <c r="J137" s="97">
        <f>+F137*G137*H137</f>
        <v>9162.185935968364</v>
      </c>
      <c r="K137" s="114">
        <f>+J137</f>
        <v>9162.185935968364</v>
      </c>
      <c r="L137" s="96"/>
      <c r="M137" s="96"/>
      <c r="N137" s="96"/>
      <c r="O137" s="98"/>
      <c r="P137" s="99">
        <f>+'[1]II - Detailed Result 1'!L207</f>
        <v>0</v>
      </c>
      <c r="Q137" s="99">
        <f>+'[1]II - Detailed Result 1'!M207</f>
        <v>9162.185935968364</v>
      </c>
      <c r="R137" s="178"/>
    </row>
    <row r="138" spans="1:18" s="101" customFormat="1" ht="25.5">
      <c r="A138" s="55" t="s">
        <v>271</v>
      </c>
      <c r="B138" s="56"/>
      <c r="C138" s="57"/>
      <c r="D138" s="93" t="s">
        <v>272</v>
      </c>
      <c r="E138" s="59" t="s">
        <v>273</v>
      </c>
      <c r="F138" s="60">
        <v>17</v>
      </c>
      <c r="G138" s="199">
        <v>8</v>
      </c>
      <c r="H138" s="94">
        <v>29.312807358516775</v>
      </c>
      <c r="I138" s="95" t="s">
        <v>41</v>
      </c>
      <c r="J138" s="97">
        <f>+F138*G138*H138</f>
        <v>3986.5418007582812</v>
      </c>
      <c r="K138" s="114">
        <f>+J138</f>
        <v>3986.5418007582812</v>
      </c>
      <c r="L138" s="96"/>
      <c r="M138" s="96"/>
      <c r="N138" s="96"/>
      <c r="O138" s="98"/>
      <c r="P138" s="99">
        <f>+'[1]II - Detailed Result 1'!L217</f>
        <v>1993.2709003791408</v>
      </c>
      <c r="Q138" s="99">
        <f>+'[1]II - Detailed Result 1'!M217</f>
        <v>1993.2709003791408</v>
      </c>
      <c r="R138" s="178"/>
    </row>
    <row r="139" spans="1:18" s="101" customFormat="1" ht="35.25" customHeight="1">
      <c r="A139" s="109" t="s">
        <v>274</v>
      </c>
      <c r="B139" s="115"/>
      <c r="C139" s="222" t="s">
        <v>275</v>
      </c>
      <c r="D139" s="222"/>
      <c r="E139" s="222"/>
      <c r="F139" s="222"/>
      <c r="G139" s="222"/>
      <c r="H139" s="117"/>
      <c r="I139" s="116"/>
      <c r="J139" s="116">
        <f>SUM(J140:J143)</f>
        <v>63113.893136287894</v>
      </c>
      <c r="K139" s="118">
        <f t="shared" ref="K139:Q139" si="99">SUM(K140:K143)</f>
        <v>63113.893136287894</v>
      </c>
      <c r="L139" s="116">
        <f t="shared" si="99"/>
        <v>0</v>
      </c>
      <c r="M139" s="116">
        <f t="shared" si="99"/>
        <v>0</v>
      </c>
      <c r="N139" s="116">
        <f t="shared" si="99"/>
        <v>0</v>
      </c>
      <c r="O139" s="119">
        <f t="shared" si="99"/>
        <v>0</v>
      </c>
      <c r="P139" s="116">
        <f t="shared" si="99"/>
        <v>31899.956856928125</v>
      </c>
      <c r="Q139" s="119">
        <f t="shared" si="99"/>
        <v>31213.936279359776</v>
      </c>
      <c r="R139" s="180"/>
    </row>
    <row r="140" spans="1:18" s="101" customFormat="1" ht="25.5">
      <c r="A140" s="55" t="s">
        <v>276</v>
      </c>
      <c r="B140" s="56"/>
      <c r="C140" s="57"/>
      <c r="D140" s="93" t="s">
        <v>277</v>
      </c>
      <c r="E140" s="59" t="s">
        <v>224</v>
      </c>
      <c r="F140" s="60">
        <v>15</v>
      </c>
      <c r="G140" s="199">
        <v>20</v>
      </c>
      <c r="H140" s="94">
        <v>129.58166465179883</v>
      </c>
      <c r="I140" s="95" t="s">
        <v>41</v>
      </c>
      <c r="J140" s="97">
        <f>+F140*G140*H140</f>
        <v>38874.499395539649</v>
      </c>
      <c r="K140" s="114">
        <f>+J140</f>
        <v>38874.499395539649</v>
      </c>
      <c r="L140" s="96"/>
      <c r="M140" s="96"/>
      <c r="N140" s="96"/>
      <c r="O140" s="98"/>
      <c r="P140" s="99">
        <f>+'[1]II - Detailed Result 1'!L227</f>
        <v>19437.249697769825</v>
      </c>
      <c r="Q140" s="99">
        <f>+'[1]II - Detailed Result 1'!M227</f>
        <v>19437.249697769825</v>
      </c>
      <c r="R140" s="178"/>
    </row>
    <row r="141" spans="1:18" s="101" customFormat="1" ht="25.5">
      <c r="A141" s="55" t="s">
        <v>278</v>
      </c>
      <c r="B141" s="56"/>
      <c r="C141" s="57"/>
      <c r="D141" s="93" t="s">
        <v>279</v>
      </c>
      <c r="E141" s="59" t="s">
        <v>280</v>
      </c>
      <c r="F141" s="60">
        <v>900</v>
      </c>
      <c r="G141" s="199">
        <v>4</v>
      </c>
      <c r="H141" s="94">
        <v>0.25408169539568393</v>
      </c>
      <c r="I141" s="95" t="s">
        <v>41</v>
      </c>
      <c r="J141" s="97">
        <f>+F141*G141*H141</f>
        <v>914.69410342446213</v>
      </c>
      <c r="K141" s="114">
        <f>+J141</f>
        <v>914.69410342446213</v>
      </c>
      <c r="L141" s="96"/>
      <c r="M141" s="96"/>
      <c r="N141" s="96"/>
      <c r="O141" s="98"/>
      <c r="P141" s="99">
        <f>+'[1]II - Detailed Result 1'!L234</f>
        <v>457.34705171223112</v>
      </c>
      <c r="Q141" s="99">
        <f>+'[1]II - Detailed Result 1'!M234</f>
        <v>457.34705171223112</v>
      </c>
      <c r="R141" s="178"/>
    </row>
    <row r="142" spans="1:18" s="101" customFormat="1" ht="25.5">
      <c r="A142" s="55" t="s">
        <v>281</v>
      </c>
      <c r="B142" s="56"/>
      <c r="C142" s="57"/>
      <c r="D142" s="93" t="s">
        <v>282</v>
      </c>
      <c r="E142" s="59" t="s">
        <v>257</v>
      </c>
      <c r="F142" s="60">
        <v>15</v>
      </c>
      <c r="G142" s="199">
        <v>2</v>
      </c>
      <c r="H142" s="94">
        <v>160.07146809928091</v>
      </c>
      <c r="I142" s="95" t="s">
        <v>41</v>
      </c>
      <c r="J142" s="97">
        <f>+F142*G142*H142</f>
        <v>4802.144042978427</v>
      </c>
      <c r="K142" s="114">
        <f>+J142</f>
        <v>4802.144042978427</v>
      </c>
      <c r="L142" s="96"/>
      <c r="M142" s="96"/>
      <c r="N142" s="96"/>
      <c r="O142" s="98"/>
      <c r="P142" s="99">
        <f>+'[1]II - Detailed Result 1'!L240</f>
        <v>2744.0823102733866</v>
      </c>
      <c r="Q142" s="99">
        <f>+'[1]II - Detailed Result 1'!M240</f>
        <v>2058.06173270504</v>
      </c>
      <c r="R142" s="178"/>
    </row>
    <row r="143" spans="1:18" s="101" customFormat="1" ht="25.5">
      <c r="A143" s="55" t="s">
        <v>283</v>
      </c>
      <c r="B143" s="56"/>
      <c r="C143" s="57"/>
      <c r="D143" s="93" t="s">
        <v>284</v>
      </c>
      <c r="E143" s="59" t="s">
        <v>280</v>
      </c>
      <c r="F143" s="60">
        <v>900</v>
      </c>
      <c r="G143" s="199">
        <v>1</v>
      </c>
      <c r="H143" s="94">
        <v>20.580617327050401</v>
      </c>
      <c r="I143" s="95" t="s">
        <v>41</v>
      </c>
      <c r="J143" s="97">
        <f>+F143*G143*H143</f>
        <v>18522.555594345362</v>
      </c>
      <c r="K143" s="114">
        <f>+J143</f>
        <v>18522.555594345362</v>
      </c>
      <c r="L143" s="96"/>
      <c r="M143" s="96"/>
      <c r="N143" s="96"/>
      <c r="O143" s="98"/>
      <c r="P143" s="99">
        <f>+'[1]II - Detailed Result 1'!L246</f>
        <v>9261.2777971726809</v>
      </c>
      <c r="Q143" s="99">
        <f>+'[1]II - Detailed Result 1'!M246</f>
        <v>9261.2777971726809</v>
      </c>
      <c r="R143" s="178"/>
    </row>
    <row r="144" spans="1:18" s="101" customFormat="1" ht="35.25" customHeight="1">
      <c r="A144" s="109" t="s">
        <v>285</v>
      </c>
      <c r="B144" s="115"/>
      <c r="C144" s="222" t="s">
        <v>286</v>
      </c>
      <c r="D144" s="222"/>
      <c r="E144" s="222"/>
      <c r="F144" s="222"/>
      <c r="G144" s="222"/>
      <c r="H144" s="117"/>
      <c r="I144" s="116"/>
      <c r="J144" s="116">
        <f>SUM(J145:J150)</f>
        <v>22185.143233474148</v>
      </c>
      <c r="K144" s="118">
        <f t="shared" ref="K144:Q144" si="100">SUM(K145:K150)</f>
        <v>22185.143233474148</v>
      </c>
      <c r="L144" s="116">
        <f t="shared" si="100"/>
        <v>0</v>
      </c>
      <c r="M144" s="116">
        <f t="shared" si="100"/>
        <v>0</v>
      </c>
      <c r="N144" s="116">
        <f t="shared" si="100"/>
        <v>0</v>
      </c>
      <c r="O144" s="119">
        <f t="shared" si="100"/>
        <v>0</v>
      </c>
      <c r="P144" s="116">
        <f t="shared" si="100"/>
        <v>686.02057756834677</v>
      </c>
      <c r="Q144" s="119">
        <f t="shared" si="100"/>
        <v>21499.122655905798</v>
      </c>
      <c r="R144" s="180"/>
    </row>
    <row r="145" spans="1:18" s="101" customFormat="1" ht="25.5">
      <c r="A145" s="55" t="s">
        <v>287</v>
      </c>
      <c r="B145" s="56"/>
      <c r="C145" s="57"/>
      <c r="D145" s="93" t="s">
        <v>288</v>
      </c>
      <c r="E145" s="59" t="s">
        <v>280</v>
      </c>
      <c r="F145" s="60">
        <v>450</v>
      </c>
      <c r="G145" s="199">
        <v>2</v>
      </c>
      <c r="H145" s="94">
        <v>0.76224508618705189</v>
      </c>
      <c r="I145" s="95" t="s">
        <v>41</v>
      </c>
      <c r="J145" s="97">
        <f t="shared" ref="J145:J150" si="101">+F145*G145*H145</f>
        <v>686.02057756834665</v>
      </c>
      <c r="K145" s="114">
        <f t="shared" ref="K145:K150" si="102">+J145</f>
        <v>686.02057756834665</v>
      </c>
      <c r="L145" s="96"/>
      <c r="M145" s="96"/>
      <c r="N145" s="96"/>
      <c r="O145" s="98"/>
      <c r="P145" s="99">
        <f>+'[1]II - Detailed Result 1'!L257</f>
        <v>686.02057756834677</v>
      </c>
      <c r="Q145" s="99">
        <f>+'[1]II - Detailed Result 1'!M257</f>
        <v>0</v>
      </c>
      <c r="R145" s="178"/>
    </row>
    <row r="146" spans="1:18" s="101" customFormat="1" ht="38.25">
      <c r="A146" s="55" t="s">
        <v>289</v>
      </c>
      <c r="B146" s="56"/>
      <c r="C146" s="57"/>
      <c r="D146" s="93" t="s">
        <v>290</v>
      </c>
      <c r="E146" s="59" t="s">
        <v>291</v>
      </c>
      <c r="F146" s="60">
        <v>30</v>
      </c>
      <c r="G146" s="199">
        <v>5</v>
      </c>
      <c r="H146" s="94">
        <v>20.402760140273422</v>
      </c>
      <c r="I146" s="95" t="s">
        <v>41</v>
      </c>
      <c r="J146" s="97">
        <f t="shared" si="101"/>
        <v>3060.4140210410133</v>
      </c>
      <c r="K146" s="114">
        <f t="shared" si="102"/>
        <v>3060.4140210410133</v>
      </c>
      <c r="L146" s="96"/>
      <c r="M146" s="96"/>
      <c r="N146" s="96"/>
      <c r="O146" s="98"/>
      <c r="P146" s="99">
        <f>+'[1]II - Detailed Result 1'!L272</f>
        <v>0</v>
      </c>
      <c r="Q146" s="99">
        <f>+'[1]II - Detailed Result 1'!M272</f>
        <v>3060.4140210410128</v>
      </c>
      <c r="R146" s="178"/>
    </row>
    <row r="147" spans="1:18" s="101" customFormat="1" ht="38.25">
      <c r="A147" s="55" t="s">
        <v>292</v>
      </c>
      <c r="B147" s="56"/>
      <c r="C147" s="57"/>
      <c r="D147" s="93" t="s">
        <v>293</v>
      </c>
      <c r="E147" s="59" t="s">
        <v>234</v>
      </c>
      <c r="F147" s="60">
        <v>15</v>
      </c>
      <c r="G147" s="199">
        <v>1</v>
      </c>
      <c r="H147" s="94">
        <v>25.916332930359765</v>
      </c>
      <c r="I147" s="95" t="s">
        <v>41</v>
      </c>
      <c r="J147" s="97">
        <f t="shared" si="101"/>
        <v>388.74499395539647</v>
      </c>
      <c r="K147" s="114">
        <f t="shared" si="102"/>
        <v>388.74499395539647</v>
      </c>
      <c r="L147" s="96"/>
      <c r="M147" s="96"/>
      <c r="N147" s="96"/>
      <c r="O147" s="98"/>
      <c r="P147" s="99">
        <f>+'[1]II - Detailed Result 1'!L283</f>
        <v>0</v>
      </c>
      <c r="Q147" s="99">
        <f>+'[1]II - Detailed Result 1'!M283</f>
        <v>388.74499395539647</v>
      </c>
      <c r="R147" s="178"/>
    </row>
    <row r="148" spans="1:18" s="101" customFormat="1" ht="62.25" customHeight="1">
      <c r="A148" s="55" t="s">
        <v>294</v>
      </c>
      <c r="B148" s="56"/>
      <c r="C148" s="57"/>
      <c r="D148" s="93" t="s">
        <v>295</v>
      </c>
      <c r="E148" s="59"/>
      <c r="F148" s="60"/>
      <c r="G148" s="199"/>
      <c r="H148" s="94">
        <v>0</v>
      </c>
      <c r="I148" s="95" t="s">
        <v>41</v>
      </c>
      <c r="J148" s="97">
        <f t="shared" si="101"/>
        <v>0</v>
      </c>
      <c r="K148" s="114">
        <f t="shared" si="102"/>
        <v>0</v>
      </c>
      <c r="L148" s="96"/>
      <c r="M148" s="96"/>
      <c r="N148" s="96"/>
      <c r="O148" s="98"/>
      <c r="P148" s="99"/>
      <c r="Q148" s="99"/>
      <c r="R148" s="178"/>
    </row>
    <row r="149" spans="1:18" s="101" customFormat="1" ht="38.25">
      <c r="A149" s="55" t="s">
        <v>296</v>
      </c>
      <c r="B149" s="56"/>
      <c r="C149" s="57"/>
      <c r="D149" s="93" t="s">
        <v>297</v>
      </c>
      <c r="E149" s="59" t="s">
        <v>280</v>
      </c>
      <c r="F149" s="60">
        <v>640</v>
      </c>
      <c r="G149" s="199">
        <v>1</v>
      </c>
      <c r="H149" s="94">
        <v>7.6224508618705187</v>
      </c>
      <c r="I149" s="95" t="s">
        <v>41</v>
      </c>
      <c r="J149" s="97">
        <f t="shared" si="101"/>
        <v>4878.368551597132</v>
      </c>
      <c r="K149" s="114">
        <f>+J149</f>
        <v>4878.368551597132</v>
      </c>
      <c r="L149" s="96"/>
      <c r="M149" s="96"/>
      <c r="N149" s="96"/>
      <c r="O149" s="98"/>
      <c r="P149" s="99">
        <f>+'[1]II - Detailed Result 1'!L296</f>
        <v>0</v>
      </c>
      <c r="Q149" s="99">
        <f>+'[1]II - Detailed Result 1'!M296</f>
        <v>4878.368551597132</v>
      </c>
      <c r="R149" s="178"/>
    </row>
    <row r="150" spans="1:18" s="101" customFormat="1" ht="38.25">
      <c r="A150" s="55" t="s">
        <v>298</v>
      </c>
      <c r="B150" s="56"/>
      <c r="C150" s="57"/>
      <c r="D150" s="93" t="s">
        <v>299</v>
      </c>
      <c r="E150" s="59" t="s">
        <v>280</v>
      </c>
      <c r="F150" s="60">
        <v>640</v>
      </c>
      <c r="G150" s="199">
        <v>1</v>
      </c>
      <c r="H150" s="94">
        <v>20.580617327050401</v>
      </c>
      <c r="I150" s="95" t="s">
        <v>41</v>
      </c>
      <c r="J150" s="97">
        <f t="shared" si="101"/>
        <v>13171.595089312257</v>
      </c>
      <c r="K150" s="114">
        <f t="shared" si="102"/>
        <v>13171.595089312257</v>
      </c>
      <c r="L150" s="96"/>
      <c r="M150" s="96"/>
      <c r="N150" s="96"/>
      <c r="O150" s="98"/>
      <c r="P150" s="99">
        <f>+'[1]II - Detailed Result 1'!L303</f>
        <v>0</v>
      </c>
      <c r="Q150" s="99">
        <f>+'[1]II - Detailed Result 1'!M303</f>
        <v>13171.595089312257</v>
      </c>
      <c r="R150" s="178"/>
    </row>
    <row r="151" spans="1:18" s="113" customFormat="1" ht="45.75" customHeight="1">
      <c r="A151" s="109" t="s">
        <v>300</v>
      </c>
      <c r="B151" s="220" t="s">
        <v>301</v>
      </c>
      <c r="C151" s="220"/>
      <c r="D151" s="220"/>
      <c r="E151" s="220"/>
      <c r="F151" s="220"/>
      <c r="G151" s="220"/>
      <c r="H151" s="49"/>
      <c r="I151" s="110"/>
      <c r="J151" s="110">
        <f>+J152+J155+J161+J168+J172+J177+J181</f>
        <v>567630.65261899785</v>
      </c>
      <c r="K151" s="111">
        <f t="shared" ref="K151:O151" si="103">+K152+K155+K161+K168+K172+K177+K181</f>
        <v>0</v>
      </c>
      <c r="L151" s="110">
        <f>+L152+L155+L161+L168+L172+L177+L181</f>
        <v>567630.65261899785</v>
      </c>
      <c r="M151" s="110">
        <f t="shared" si="103"/>
        <v>0</v>
      </c>
      <c r="N151" s="110">
        <f t="shared" si="103"/>
        <v>0</v>
      </c>
      <c r="O151" s="112">
        <f t="shared" si="103"/>
        <v>0</v>
      </c>
      <c r="P151" s="110" t="e">
        <f>+P152+P155+P161+P168+P172+P177+P181</f>
        <v>#REF!</v>
      </c>
      <c r="Q151" s="112" t="e">
        <f>+Q152+Q155+Q161+Q168+Q172+Q177+Q181</f>
        <v>#REF!</v>
      </c>
      <c r="R151" s="176"/>
    </row>
    <row r="152" spans="1:18" s="101" customFormat="1" ht="35.25" customHeight="1">
      <c r="A152" s="109" t="s">
        <v>302</v>
      </c>
      <c r="B152" s="115"/>
      <c r="C152" s="222" t="s">
        <v>303</v>
      </c>
      <c r="D152" s="222"/>
      <c r="E152" s="222"/>
      <c r="F152" s="222"/>
      <c r="G152" s="222"/>
      <c r="H152" s="117"/>
      <c r="I152" s="116"/>
      <c r="J152" s="116">
        <f>SUM(J153:J154)</f>
        <v>5087.985950298571</v>
      </c>
      <c r="K152" s="118">
        <f t="shared" ref="K152:Q152" si="104">SUM(K153:K154)</f>
        <v>0</v>
      </c>
      <c r="L152" s="116">
        <f t="shared" si="104"/>
        <v>5087.985950298571</v>
      </c>
      <c r="M152" s="116">
        <f t="shared" si="104"/>
        <v>0</v>
      </c>
      <c r="N152" s="116">
        <f t="shared" si="104"/>
        <v>0</v>
      </c>
      <c r="O152" s="119">
        <f t="shared" si="104"/>
        <v>0</v>
      </c>
      <c r="P152" s="116">
        <f t="shared" si="104"/>
        <v>5087.985950298571</v>
      </c>
      <c r="Q152" s="119">
        <f t="shared" si="104"/>
        <v>0</v>
      </c>
      <c r="R152" s="180"/>
    </row>
    <row r="153" spans="1:18" s="101" customFormat="1" ht="38.25">
      <c r="A153" s="55" t="s">
        <v>304</v>
      </c>
      <c r="B153" s="56"/>
      <c r="C153" s="57"/>
      <c r="D153" s="93" t="s">
        <v>305</v>
      </c>
      <c r="E153" s="59" t="s">
        <v>306</v>
      </c>
      <c r="F153" s="60">
        <v>88</v>
      </c>
      <c r="G153" s="199">
        <v>1</v>
      </c>
      <c r="H153" s="94">
        <v>31.789084844391823</v>
      </c>
      <c r="I153" s="95" t="s">
        <v>41</v>
      </c>
      <c r="J153" s="97">
        <f>+F153*G153*H153</f>
        <v>2797.4394663064804</v>
      </c>
      <c r="K153" s="114"/>
      <c r="L153" s="96">
        <f>+J153</f>
        <v>2797.4394663064804</v>
      </c>
      <c r="M153" s="96"/>
      <c r="N153" s="96"/>
      <c r="O153" s="98"/>
      <c r="P153" s="99">
        <f>+'[1]III - Detailed Result 2'!K29</f>
        <v>2797.4394663064804</v>
      </c>
      <c r="Q153" s="99">
        <f>+'[1]III - Detailed Result 2'!L29</f>
        <v>0</v>
      </c>
      <c r="R153" s="178"/>
    </row>
    <row r="154" spans="1:18" s="101" customFormat="1" ht="51">
      <c r="A154" s="55" t="s">
        <v>307</v>
      </c>
      <c r="B154" s="56"/>
      <c r="C154" s="57"/>
      <c r="D154" s="93" t="s">
        <v>308</v>
      </c>
      <c r="E154" s="59" t="s">
        <v>280</v>
      </c>
      <c r="F154" s="60">
        <v>1750</v>
      </c>
      <c r="G154" s="199">
        <v>2</v>
      </c>
      <c r="H154" s="121">
        <v>0.65444185256916887</v>
      </c>
      <c r="I154" s="122" t="s">
        <v>41</v>
      </c>
      <c r="J154" s="123">
        <f>+F154*G154*H154</f>
        <v>2290.546483992091</v>
      </c>
      <c r="K154" s="124"/>
      <c r="L154" s="84">
        <f>+J154</f>
        <v>2290.546483992091</v>
      </c>
      <c r="M154" s="84"/>
      <c r="N154" s="84"/>
      <c r="O154" s="125"/>
      <c r="P154" s="99">
        <f>+'[1]III - Detailed Result 2'!K40</f>
        <v>2290.546483992091</v>
      </c>
      <c r="Q154" s="99">
        <f>+'[1]III - Detailed Result 2'!L40</f>
        <v>0</v>
      </c>
      <c r="R154" s="181"/>
    </row>
    <row r="155" spans="1:18" s="101" customFormat="1" ht="35.25" customHeight="1">
      <c r="A155" s="109" t="s">
        <v>309</v>
      </c>
      <c r="B155" s="115"/>
      <c r="C155" s="222" t="s">
        <v>310</v>
      </c>
      <c r="D155" s="222"/>
      <c r="E155" s="222"/>
      <c r="F155" s="222"/>
      <c r="G155" s="222"/>
      <c r="H155" s="117"/>
      <c r="I155" s="116"/>
      <c r="J155" s="116">
        <f>SUM(J156:J160)</f>
        <v>32273.456949159776</v>
      </c>
      <c r="K155" s="118">
        <f t="shared" ref="K155:Q155" si="105">SUM(K156:K160)</f>
        <v>0</v>
      </c>
      <c r="L155" s="116">
        <f t="shared" si="105"/>
        <v>32273.456949159776</v>
      </c>
      <c r="M155" s="116">
        <f t="shared" si="105"/>
        <v>0</v>
      </c>
      <c r="N155" s="116">
        <f t="shared" si="105"/>
        <v>0</v>
      </c>
      <c r="O155" s="119">
        <f t="shared" si="105"/>
        <v>0</v>
      </c>
      <c r="P155" s="116">
        <f t="shared" si="105"/>
        <v>32273.456949159779</v>
      </c>
      <c r="Q155" s="119">
        <f t="shared" si="105"/>
        <v>0</v>
      </c>
      <c r="R155" s="180"/>
    </row>
    <row r="156" spans="1:18" s="101" customFormat="1" ht="51">
      <c r="A156" s="55" t="s">
        <v>311</v>
      </c>
      <c r="B156" s="56"/>
      <c r="C156" s="57"/>
      <c r="D156" s="93" t="s">
        <v>312</v>
      </c>
      <c r="E156" s="59" t="s">
        <v>234</v>
      </c>
      <c r="F156" s="60">
        <v>152</v>
      </c>
      <c r="G156" s="199">
        <v>5</v>
      </c>
      <c r="H156" s="94">
        <v>27.415749251214557</v>
      </c>
      <c r="I156" s="95" t="s">
        <v>41</v>
      </c>
      <c r="J156" s="97">
        <f>+F156*G156*H156</f>
        <v>20835.969430923062</v>
      </c>
      <c r="K156" s="114"/>
      <c r="L156" s="96">
        <f>+J156</f>
        <v>20835.969430923062</v>
      </c>
      <c r="M156" s="96"/>
      <c r="N156" s="96"/>
      <c r="O156" s="98"/>
      <c r="P156" s="99">
        <f>+'[1]III - Detailed Result 2'!K67</f>
        <v>20835.969430923065</v>
      </c>
      <c r="Q156" s="99">
        <f>+'[1]III - Detailed Result 2'!L67</f>
        <v>0</v>
      </c>
      <c r="R156" s="178"/>
    </row>
    <row r="157" spans="1:18" s="101" customFormat="1" ht="51">
      <c r="A157" s="55" t="s">
        <v>313</v>
      </c>
      <c r="B157" s="56"/>
      <c r="C157" s="57"/>
      <c r="D157" s="93" t="s">
        <v>314</v>
      </c>
      <c r="E157" s="59" t="s">
        <v>234</v>
      </c>
      <c r="F157" s="60">
        <v>152</v>
      </c>
      <c r="G157" s="199">
        <v>2</v>
      </c>
      <c r="H157" s="94">
        <v>25.324590034504023</v>
      </c>
      <c r="I157" s="95" t="s">
        <v>41</v>
      </c>
      <c r="J157" s="97">
        <f>+F157*G157*H157</f>
        <v>7698.6753704892235</v>
      </c>
      <c r="K157" s="114"/>
      <c r="L157" s="96">
        <f>+J157</f>
        <v>7698.6753704892235</v>
      </c>
      <c r="M157" s="96"/>
      <c r="N157" s="96"/>
      <c r="O157" s="98"/>
      <c r="P157" s="99">
        <f>+'[1]III - Detailed Result 2'!K91</f>
        <v>7698.6753704892244</v>
      </c>
      <c r="Q157" s="99">
        <f>+'[1]III - Detailed Result 2'!L91</f>
        <v>0</v>
      </c>
      <c r="R157" s="178"/>
    </row>
    <row r="158" spans="1:18" s="101" customFormat="1" ht="25.5">
      <c r="A158" s="55" t="s">
        <v>315</v>
      </c>
      <c r="B158" s="56"/>
      <c r="C158" s="57"/>
      <c r="D158" s="93" t="s">
        <v>316</v>
      </c>
      <c r="E158" s="59" t="s">
        <v>317</v>
      </c>
      <c r="F158" s="60">
        <v>38</v>
      </c>
      <c r="G158" s="199">
        <v>1</v>
      </c>
      <c r="H158" s="94">
        <v>22.566466367379824</v>
      </c>
      <c r="I158" s="95" t="s">
        <v>41</v>
      </c>
      <c r="J158" s="97">
        <f>+F158*G158*H158</f>
        <v>857.52572196043332</v>
      </c>
      <c r="K158" s="114"/>
      <c r="L158" s="96">
        <f>+J158</f>
        <v>857.52572196043332</v>
      </c>
      <c r="M158" s="96"/>
      <c r="N158" s="96"/>
      <c r="O158" s="98"/>
      <c r="P158" s="99">
        <f>+'[1]III - Detailed Result 2'!K98</f>
        <v>857.52572196043343</v>
      </c>
      <c r="Q158" s="99">
        <f>+'[1]III - Detailed Result 2'!L98</f>
        <v>0</v>
      </c>
      <c r="R158" s="178"/>
    </row>
    <row r="159" spans="1:18" s="101" customFormat="1" ht="25.5">
      <c r="A159" s="55" t="s">
        <v>318</v>
      </c>
      <c r="B159" s="56"/>
      <c r="C159" s="57"/>
      <c r="D159" s="93" t="s">
        <v>319</v>
      </c>
      <c r="E159" s="59" t="s">
        <v>317</v>
      </c>
      <c r="F159" s="60">
        <v>38</v>
      </c>
      <c r="G159" s="199">
        <v>21</v>
      </c>
      <c r="H159" s="94">
        <v>3.6106346187807716</v>
      </c>
      <c r="I159" s="95" t="s">
        <v>41</v>
      </c>
      <c r="J159" s="97">
        <f>+F159*G159*H159</f>
        <v>2881.2864257870556</v>
      </c>
      <c r="K159" s="114"/>
      <c r="L159" s="96">
        <f>+J159</f>
        <v>2881.2864257870556</v>
      </c>
      <c r="M159" s="96"/>
      <c r="N159" s="96"/>
      <c r="O159" s="98"/>
      <c r="P159" s="99">
        <f>+'[1]III - Detailed Result 2'!K105</f>
        <v>2881.286425787056</v>
      </c>
      <c r="Q159" s="99">
        <f>+'[1]III - Detailed Result 2'!L105</f>
        <v>0</v>
      </c>
      <c r="R159" s="178"/>
    </row>
    <row r="160" spans="1:18" s="101" customFormat="1" ht="25.5">
      <c r="A160" s="55" t="s">
        <v>320</v>
      </c>
      <c r="B160" s="56"/>
      <c r="C160" s="57"/>
      <c r="D160" s="93" t="s">
        <v>321</v>
      </c>
      <c r="E160" s="59">
        <v>0</v>
      </c>
      <c r="F160" s="60">
        <v>0</v>
      </c>
      <c r="G160" s="199">
        <v>0</v>
      </c>
      <c r="H160" s="94">
        <v>0</v>
      </c>
      <c r="I160" s="95" t="s">
        <v>41</v>
      </c>
      <c r="J160" s="97">
        <f>+F160*G160*H160</f>
        <v>0</v>
      </c>
      <c r="K160" s="114"/>
      <c r="L160" s="96">
        <f>+J160</f>
        <v>0</v>
      </c>
      <c r="M160" s="96"/>
      <c r="N160" s="96"/>
      <c r="O160" s="98"/>
      <c r="P160" s="99">
        <f>+'[1]III - Detailed Result 2'!K112</f>
        <v>0</v>
      </c>
      <c r="Q160" s="99">
        <f>+'[1]III - Detailed Result 2'!L112</f>
        <v>0</v>
      </c>
      <c r="R160" s="178"/>
    </row>
    <row r="161" spans="1:18" s="101" customFormat="1" ht="35.25" customHeight="1">
      <c r="A161" s="109" t="s">
        <v>322</v>
      </c>
      <c r="B161" s="115"/>
      <c r="C161" s="222" t="s">
        <v>323</v>
      </c>
      <c r="D161" s="222"/>
      <c r="E161" s="222"/>
      <c r="F161" s="222"/>
      <c r="G161" s="222"/>
      <c r="H161" s="117"/>
      <c r="I161" s="116"/>
      <c r="J161" s="116">
        <f>SUM(J162:J167)</f>
        <v>283416.13855786278</v>
      </c>
      <c r="K161" s="118">
        <f t="shared" ref="K161:Q161" si="106">SUM(K162:K167)</f>
        <v>0</v>
      </c>
      <c r="L161" s="116">
        <f t="shared" si="106"/>
        <v>283416.13855786278</v>
      </c>
      <c r="M161" s="116">
        <f t="shared" si="106"/>
        <v>0</v>
      </c>
      <c r="N161" s="116">
        <f t="shared" si="106"/>
        <v>0</v>
      </c>
      <c r="O161" s="119">
        <f t="shared" si="106"/>
        <v>0</v>
      </c>
      <c r="P161" s="116">
        <f t="shared" si="106"/>
        <v>259749.34332585827</v>
      </c>
      <c r="Q161" s="119">
        <f t="shared" si="106"/>
        <v>23666.795232004533</v>
      </c>
      <c r="R161" s="180"/>
    </row>
    <row r="162" spans="1:18" s="101" customFormat="1" ht="25.5">
      <c r="A162" s="55" t="s">
        <v>324</v>
      </c>
      <c r="B162" s="56"/>
      <c r="C162" s="57"/>
      <c r="D162" s="93" t="s">
        <v>325</v>
      </c>
      <c r="E162" s="59" t="s">
        <v>317</v>
      </c>
      <c r="F162" s="60">
        <v>38</v>
      </c>
      <c r="G162" s="199">
        <v>1</v>
      </c>
      <c r="H162" s="94">
        <v>1372.0411551366935</v>
      </c>
      <c r="I162" s="95" t="s">
        <v>41</v>
      </c>
      <c r="J162" s="97">
        <f t="shared" ref="J162:J167" si="107">+F162*G162*H162</f>
        <v>52137.563895194355</v>
      </c>
      <c r="K162" s="114"/>
      <c r="L162" s="96">
        <f>+J162</f>
        <v>52137.563895194355</v>
      </c>
      <c r="M162" s="96"/>
      <c r="N162" s="96"/>
      <c r="O162" s="98"/>
      <c r="P162" s="99">
        <f>+'[1]III - Detailed Result 2'!K123</f>
        <v>34758.375930129565</v>
      </c>
      <c r="Q162" s="99">
        <f>+'[1]III - Detailed Result 2'!L123</f>
        <v>17379.187965064782</v>
      </c>
      <c r="R162" s="178"/>
    </row>
    <row r="163" spans="1:18" s="101" customFormat="1" ht="25.5">
      <c r="A163" s="55" t="s">
        <v>326</v>
      </c>
      <c r="B163" s="56"/>
      <c r="C163" s="57"/>
      <c r="D163" s="93" t="s">
        <v>327</v>
      </c>
      <c r="E163" s="59" t="s">
        <v>251</v>
      </c>
      <c r="F163" s="60">
        <v>76</v>
      </c>
      <c r="G163" s="199">
        <v>1</v>
      </c>
      <c r="H163" s="94">
        <v>1143.3676292805778</v>
      </c>
      <c r="I163" s="95" t="s">
        <v>41</v>
      </c>
      <c r="J163" s="97">
        <f t="shared" si="107"/>
        <v>86895.93982532392</v>
      </c>
      <c r="K163" s="114"/>
      <c r="L163" s="96">
        <f>+J163</f>
        <v>86895.93982532392</v>
      </c>
      <c r="M163" s="96"/>
      <c r="N163" s="96"/>
      <c r="O163" s="98"/>
      <c r="P163" s="99">
        <f>+'[1]III - Detailed Result 2'!K130</f>
        <v>86895.93982532392</v>
      </c>
      <c r="Q163" s="99">
        <f>+'[1]III - Detailed Result 2'!L130</f>
        <v>0</v>
      </c>
      <c r="R163" s="178"/>
    </row>
    <row r="164" spans="1:18" s="101" customFormat="1" ht="25.5">
      <c r="A164" s="55" t="s">
        <v>328</v>
      </c>
      <c r="B164" s="56"/>
      <c r="C164" s="57"/>
      <c r="D164" s="93" t="s">
        <v>329</v>
      </c>
      <c r="E164" s="59" t="s">
        <v>330</v>
      </c>
      <c r="F164" s="60">
        <v>45</v>
      </c>
      <c r="G164" s="199">
        <v>1</v>
      </c>
      <c r="H164" s="94">
        <v>1580.0493697672935</v>
      </c>
      <c r="I164" s="95" t="s">
        <v>41</v>
      </c>
      <c r="J164" s="97">
        <f t="shared" si="107"/>
        <v>71102.221639528201</v>
      </c>
      <c r="K164" s="114"/>
      <c r="L164" s="96">
        <f t="shared" ref="L164:L166" si="108">+J164</f>
        <v>71102.221639528201</v>
      </c>
      <c r="M164" s="96"/>
      <c r="N164" s="96"/>
      <c r="O164" s="98"/>
      <c r="P164" s="99">
        <f>+'[1]III - Detailed Result 2'!K137</f>
        <v>71102.221639528201</v>
      </c>
      <c r="Q164" s="99">
        <f>+'[1]III - Detailed Result 2'!L137</f>
        <v>0</v>
      </c>
      <c r="R164" s="178"/>
    </row>
    <row r="165" spans="1:18" s="101" customFormat="1" ht="25.5">
      <c r="A165" s="55" t="s">
        <v>331</v>
      </c>
      <c r="B165" s="56"/>
      <c r="C165" s="57"/>
      <c r="D165" s="93" t="s">
        <v>332</v>
      </c>
      <c r="E165" s="59" t="s">
        <v>317</v>
      </c>
      <c r="F165" s="60">
        <v>38</v>
      </c>
      <c r="G165" s="199">
        <v>15</v>
      </c>
      <c r="H165" s="94">
        <v>12.19592137899283</v>
      </c>
      <c r="I165" s="95" t="s">
        <v>41</v>
      </c>
      <c r="J165" s="97">
        <f t="shared" si="107"/>
        <v>6951.6751860259128</v>
      </c>
      <c r="K165" s="114"/>
      <c r="L165" s="96">
        <f t="shared" si="108"/>
        <v>6951.6751860259128</v>
      </c>
      <c r="M165" s="96"/>
      <c r="N165" s="96"/>
      <c r="O165" s="98"/>
      <c r="P165" s="99">
        <f>+'[1]III - Detailed Result 2'!K143</f>
        <v>3475.8375930129569</v>
      </c>
      <c r="Q165" s="99">
        <f>+'[1]III - Detailed Result 2'!L143</f>
        <v>3475.8375930129569</v>
      </c>
      <c r="R165" s="178"/>
    </row>
    <row r="166" spans="1:18" s="101" customFormat="1">
      <c r="A166" s="55" t="s">
        <v>333</v>
      </c>
      <c r="B166" s="56"/>
      <c r="C166" s="57"/>
      <c r="D166" s="93" t="s">
        <v>334</v>
      </c>
      <c r="E166" s="59" t="s">
        <v>317</v>
      </c>
      <c r="F166" s="60">
        <v>38</v>
      </c>
      <c r="G166" s="199">
        <v>1</v>
      </c>
      <c r="H166" s="94">
        <v>1554.9799758215859</v>
      </c>
      <c r="I166" s="95" t="s">
        <v>41</v>
      </c>
      <c r="J166" s="97">
        <f t="shared" si="107"/>
        <v>59089.239081220265</v>
      </c>
      <c r="K166" s="114"/>
      <c r="L166" s="96">
        <f t="shared" si="108"/>
        <v>59089.239081220265</v>
      </c>
      <c r="M166" s="96"/>
      <c r="N166" s="96"/>
      <c r="O166" s="98"/>
      <c r="P166" s="99">
        <f>+'[1]III - Detailed Result 2'!K153</f>
        <v>59089.239081220265</v>
      </c>
      <c r="Q166" s="99">
        <f>+'[1]III - Detailed Result 2'!L153</f>
        <v>0</v>
      </c>
      <c r="R166" s="178"/>
    </row>
    <row r="167" spans="1:18" s="101" customFormat="1" ht="38.25">
      <c r="A167" s="55" t="s">
        <v>335</v>
      </c>
      <c r="B167" s="56"/>
      <c r="C167" s="57"/>
      <c r="D167" s="93" t="s">
        <v>336</v>
      </c>
      <c r="E167" s="59" t="s">
        <v>291</v>
      </c>
      <c r="F167" s="60">
        <v>53</v>
      </c>
      <c r="G167" s="199">
        <v>2</v>
      </c>
      <c r="H167" s="94">
        <v>68.297159722359851</v>
      </c>
      <c r="I167" s="95" t="s">
        <v>41</v>
      </c>
      <c r="J167" s="97">
        <f t="shared" si="107"/>
        <v>7239.4989305701438</v>
      </c>
      <c r="K167" s="114"/>
      <c r="L167" s="96">
        <f>+J167</f>
        <v>7239.4989305701438</v>
      </c>
      <c r="M167" s="96"/>
      <c r="N167" s="96"/>
      <c r="O167" s="98"/>
      <c r="P167" s="99">
        <f>+'[1]III - Detailed Result 2'!K162</f>
        <v>4427.7292566433471</v>
      </c>
      <c r="Q167" s="99">
        <f>+'[1]III - Detailed Result 2'!L162</f>
        <v>2811.7696739267967</v>
      </c>
      <c r="R167" s="178"/>
    </row>
    <row r="168" spans="1:18" s="101" customFormat="1" ht="35.25" customHeight="1">
      <c r="A168" s="109" t="s">
        <v>337</v>
      </c>
      <c r="B168" s="115"/>
      <c r="C168" s="222" t="s">
        <v>338</v>
      </c>
      <c r="D168" s="222"/>
      <c r="E168" s="222"/>
      <c r="F168" s="222"/>
      <c r="G168" s="222"/>
      <c r="H168" s="117"/>
      <c r="I168" s="116"/>
      <c r="J168" s="116">
        <f>SUM(J169:J171)</f>
        <v>141015.3409446046</v>
      </c>
      <c r="K168" s="118">
        <f t="shared" ref="K168:Q168" si="109">SUM(K169:K171)</f>
        <v>0</v>
      </c>
      <c r="L168" s="116">
        <f t="shared" si="109"/>
        <v>141015.3409446046</v>
      </c>
      <c r="M168" s="116">
        <f t="shared" si="109"/>
        <v>0</v>
      </c>
      <c r="N168" s="116">
        <f t="shared" si="109"/>
        <v>0</v>
      </c>
      <c r="O168" s="119">
        <f t="shared" si="109"/>
        <v>0</v>
      </c>
      <c r="P168" s="116" t="e">
        <f t="shared" si="109"/>
        <v>#REF!</v>
      </c>
      <c r="Q168" s="119" t="e">
        <f t="shared" si="109"/>
        <v>#REF!</v>
      </c>
      <c r="R168" s="180"/>
    </row>
    <row r="169" spans="1:18" s="101" customFormat="1" ht="38.25">
      <c r="A169" s="55" t="s">
        <v>339</v>
      </c>
      <c r="B169" s="56"/>
      <c r="C169" s="57"/>
      <c r="D169" s="93" t="s">
        <v>340</v>
      </c>
      <c r="E169" s="59">
        <v>0</v>
      </c>
      <c r="F169" s="60">
        <v>0</v>
      </c>
      <c r="G169" s="199">
        <v>0</v>
      </c>
      <c r="H169" s="94">
        <v>0</v>
      </c>
      <c r="I169" s="95" t="s">
        <v>41</v>
      </c>
      <c r="J169" s="97">
        <f>+F169*G169*H169</f>
        <v>0</v>
      </c>
      <c r="K169" s="114"/>
      <c r="L169" s="96">
        <f>+J169</f>
        <v>0</v>
      </c>
      <c r="M169" s="96"/>
      <c r="N169" s="96"/>
      <c r="O169" s="98"/>
      <c r="P169" s="99" t="e">
        <f>+'[1]III - Detailed Result 2'!K167</f>
        <v>#REF!</v>
      </c>
      <c r="Q169" s="99" t="e">
        <f>+'[1]III - Detailed Result 2'!L167</f>
        <v>#REF!</v>
      </c>
      <c r="R169" s="178"/>
    </row>
    <row r="170" spans="1:18" s="101" customFormat="1" ht="25.5">
      <c r="A170" s="55" t="s">
        <v>341</v>
      </c>
      <c r="B170" s="56"/>
      <c r="C170" s="57"/>
      <c r="D170" s="93" t="s">
        <v>342</v>
      </c>
      <c r="E170" s="59" t="s">
        <v>280</v>
      </c>
      <c r="F170" s="60">
        <v>2500</v>
      </c>
      <c r="G170" s="199">
        <v>2</v>
      </c>
      <c r="H170" s="94">
        <v>7.6224508618705187</v>
      </c>
      <c r="I170" s="95" t="s">
        <v>41</v>
      </c>
      <c r="J170" s="97">
        <f>+F170*G170*H170</f>
        <v>38112.254309352596</v>
      </c>
      <c r="K170" s="114"/>
      <c r="L170" s="96">
        <f>+J170</f>
        <v>38112.254309352596</v>
      </c>
      <c r="M170" s="96"/>
      <c r="N170" s="96"/>
      <c r="O170" s="98"/>
      <c r="P170" s="99">
        <f>+'[1]III - Detailed Result 2'!K178</f>
        <v>0</v>
      </c>
      <c r="Q170" s="99">
        <f>+'[1]III - Detailed Result 2'!L178</f>
        <v>38112.254309352596</v>
      </c>
      <c r="R170" s="178"/>
    </row>
    <row r="171" spans="1:18" s="101" customFormat="1" ht="25.5">
      <c r="A171" s="55" t="s">
        <v>343</v>
      </c>
      <c r="B171" s="56"/>
      <c r="C171" s="57"/>
      <c r="D171" s="93" t="s">
        <v>344</v>
      </c>
      <c r="E171" s="59" t="s">
        <v>280</v>
      </c>
      <c r="F171" s="60">
        <v>2500</v>
      </c>
      <c r="G171" s="199">
        <v>2</v>
      </c>
      <c r="H171" s="94">
        <v>20.580617327050401</v>
      </c>
      <c r="I171" s="95" t="s">
        <v>41</v>
      </c>
      <c r="J171" s="97">
        <f>+F171*G171*H171</f>
        <v>102903.08663525201</v>
      </c>
      <c r="K171" s="114"/>
      <c r="L171" s="96">
        <f>+J171</f>
        <v>102903.08663525201</v>
      </c>
      <c r="M171" s="96"/>
      <c r="N171" s="96"/>
      <c r="O171" s="98"/>
      <c r="P171" s="99">
        <f>+'[1]III - Detailed Result 2'!K185</f>
        <v>0</v>
      </c>
      <c r="Q171" s="99">
        <f>+'[1]III - Detailed Result 2'!L185</f>
        <v>102903.08663525201</v>
      </c>
      <c r="R171" s="178"/>
    </row>
    <row r="172" spans="1:18" s="101" customFormat="1" ht="35.25" customHeight="1">
      <c r="A172" s="109" t="s">
        <v>345</v>
      </c>
      <c r="B172" s="115"/>
      <c r="C172" s="222" t="s">
        <v>346</v>
      </c>
      <c r="D172" s="222"/>
      <c r="E172" s="222"/>
      <c r="F172" s="222"/>
      <c r="G172" s="222"/>
      <c r="H172" s="117"/>
      <c r="I172" s="116"/>
      <c r="J172" s="116">
        <f>SUM(J173:J176)</f>
        <v>56005.957707593639</v>
      </c>
      <c r="K172" s="118">
        <f t="shared" ref="K172:Q172" si="110">SUM(K173:K176)</f>
        <v>0</v>
      </c>
      <c r="L172" s="116">
        <f t="shared" si="110"/>
        <v>56005.957707593639</v>
      </c>
      <c r="M172" s="116">
        <f t="shared" si="110"/>
        <v>0</v>
      </c>
      <c r="N172" s="116">
        <f t="shared" si="110"/>
        <v>0</v>
      </c>
      <c r="O172" s="119">
        <f t="shared" si="110"/>
        <v>0</v>
      </c>
      <c r="P172" s="116">
        <f t="shared" si="110"/>
        <v>25554.266514420917</v>
      </c>
      <c r="Q172" s="119">
        <f t="shared" si="110"/>
        <v>30451.691193172726</v>
      </c>
      <c r="R172" s="180"/>
    </row>
    <row r="173" spans="1:18" s="101" customFormat="1" ht="35.25" customHeight="1">
      <c r="A173" s="55" t="s">
        <v>347</v>
      </c>
      <c r="B173" s="56"/>
      <c r="C173" s="57"/>
      <c r="D173" s="93" t="s">
        <v>348</v>
      </c>
      <c r="E173" s="59" t="s">
        <v>291</v>
      </c>
      <c r="F173" s="60">
        <v>76</v>
      </c>
      <c r="G173" s="199">
        <v>3</v>
      </c>
      <c r="H173" s="94">
        <v>30.807405566726679</v>
      </c>
      <c r="I173" s="95" t="s">
        <v>41</v>
      </c>
      <c r="J173" s="97">
        <f>+F173*G173*H173</f>
        <v>7024.0884692136824</v>
      </c>
      <c r="K173" s="114"/>
      <c r="L173" s="96">
        <f>+J173</f>
        <v>7024.0884692136824</v>
      </c>
      <c r="M173" s="96"/>
      <c r="N173" s="96"/>
      <c r="O173" s="98"/>
      <c r="P173" s="99">
        <f>+'[1]III - Detailed Result 2'!K212</f>
        <v>7024.0884692136833</v>
      </c>
      <c r="Q173" s="99">
        <f>+'[1]III - Detailed Result 2'!L212</f>
        <v>0</v>
      </c>
      <c r="R173" s="178"/>
    </row>
    <row r="174" spans="1:18" s="101" customFormat="1" ht="51">
      <c r="A174" s="55" t="s">
        <v>349</v>
      </c>
      <c r="B174" s="56"/>
      <c r="C174" s="57"/>
      <c r="D174" s="93" t="s">
        <v>350</v>
      </c>
      <c r="E174" s="59" t="s">
        <v>291</v>
      </c>
      <c r="F174" s="60">
        <v>76</v>
      </c>
      <c r="G174" s="199">
        <v>5</v>
      </c>
      <c r="H174" s="94">
        <v>26.377691798315087</v>
      </c>
      <c r="I174" s="95" t="s">
        <v>41</v>
      </c>
      <c r="J174" s="97">
        <f>+F174*G174*H174</f>
        <v>10023.522883359734</v>
      </c>
      <c r="K174" s="114"/>
      <c r="L174" s="96">
        <f>+J174</f>
        <v>10023.522883359734</v>
      </c>
      <c r="M174" s="96"/>
      <c r="N174" s="96"/>
      <c r="O174" s="98"/>
      <c r="P174" s="99">
        <f>+'[1]III - Detailed Result 2'!K231</f>
        <v>10023.522883359734</v>
      </c>
      <c r="Q174" s="99">
        <f>+'[1]III - Detailed Result 2'!L231</f>
        <v>0</v>
      </c>
      <c r="R174" s="178"/>
    </row>
    <row r="175" spans="1:18" s="101" customFormat="1" ht="38.25">
      <c r="A175" s="55" t="s">
        <v>351</v>
      </c>
      <c r="B175" s="56"/>
      <c r="C175" s="57"/>
      <c r="D175" s="93" t="s">
        <v>352</v>
      </c>
      <c r="E175" s="59" t="s">
        <v>291</v>
      </c>
      <c r="F175" s="60">
        <v>76</v>
      </c>
      <c r="G175" s="199">
        <v>8</v>
      </c>
      <c r="H175" s="94">
        <v>27.982418295550985</v>
      </c>
      <c r="I175" s="95" t="s">
        <v>41</v>
      </c>
      <c r="J175" s="97">
        <f>+F175*G175*H175</f>
        <v>17013.310323694997</v>
      </c>
      <c r="K175" s="114"/>
      <c r="L175" s="96">
        <f>+J175</f>
        <v>17013.310323694997</v>
      </c>
      <c r="M175" s="96"/>
      <c r="N175" s="96"/>
      <c r="O175" s="98"/>
      <c r="P175" s="99">
        <f>+'[1]III - Detailed Result 2'!K250</f>
        <v>8506.6551618474987</v>
      </c>
      <c r="Q175" s="99">
        <f>+'[1]III - Detailed Result 2'!L250</f>
        <v>8506.6551618474987</v>
      </c>
      <c r="R175" s="178"/>
    </row>
    <row r="176" spans="1:18" s="101" customFormat="1" ht="51">
      <c r="A176" s="55" t="s">
        <v>353</v>
      </c>
      <c r="B176" s="56"/>
      <c r="C176" s="57"/>
      <c r="D176" s="93" t="s">
        <v>354</v>
      </c>
      <c r="E176" s="59" t="s">
        <v>291</v>
      </c>
      <c r="F176" s="60">
        <v>76</v>
      </c>
      <c r="G176" s="199">
        <v>10</v>
      </c>
      <c r="H176" s="94">
        <v>28.875047409638452</v>
      </c>
      <c r="I176" s="95" t="s">
        <v>41</v>
      </c>
      <c r="J176" s="97">
        <f>+F176*G176*H176</f>
        <v>21945.036031325224</v>
      </c>
      <c r="K176" s="114"/>
      <c r="L176" s="96">
        <f>+J176</f>
        <v>21945.036031325224</v>
      </c>
      <c r="M176" s="96"/>
      <c r="N176" s="96"/>
      <c r="O176" s="98"/>
      <c r="P176" s="99">
        <f>+'[1]III - Detailed Result 2'!K274</f>
        <v>0</v>
      </c>
      <c r="Q176" s="99">
        <f>+'[1]III - Detailed Result 2'!L274</f>
        <v>21945.036031325228</v>
      </c>
      <c r="R176" s="178"/>
    </row>
    <row r="177" spans="1:18" s="101" customFormat="1" ht="35.25" customHeight="1">
      <c r="A177" s="109" t="s">
        <v>355</v>
      </c>
      <c r="B177" s="115"/>
      <c r="C177" s="222" t="s">
        <v>356</v>
      </c>
      <c r="D177" s="222"/>
      <c r="E177" s="222"/>
      <c r="F177" s="222"/>
      <c r="G177" s="222"/>
      <c r="H177" s="117"/>
      <c r="I177" s="116"/>
      <c r="J177" s="116">
        <f>SUM(J178:J180)</f>
        <v>25199.822549343935</v>
      </c>
      <c r="K177" s="118">
        <f>SUM(K178:K186)</f>
        <v>0</v>
      </c>
      <c r="L177" s="116">
        <f>SUM(L178:L180)</f>
        <v>25199.822549343935</v>
      </c>
      <c r="M177" s="116">
        <f t="shared" ref="M177:N177" si="111">SUM(M178:M180)</f>
        <v>0</v>
      </c>
      <c r="N177" s="116">
        <f t="shared" si="111"/>
        <v>0</v>
      </c>
      <c r="O177" s="119">
        <f>SUM(O178:O186)</f>
        <v>0</v>
      </c>
      <c r="P177" s="116">
        <f t="shared" ref="P177:Q177" si="112">SUM(P178:P180)</f>
        <v>12599.911274671967</v>
      </c>
      <c r="Q177" s="119">
        <f t="shared" si="112"/>
        <v>12599.911274671967</v>
      </c>
      <c r="R177" s="180"/>
    </row>
    <row r="178" spans="1:18" s="101" customFormat="1" ht="25.5">
      <c r="A178" s="55" t="s">
        <v>357</v>
      </c>
      <c r="B178" s="56"/>
      <c r="C178" s="57"/>
      <c r="D178" s="93" t="s">
        <v>358</v>
      </c>
      <c r="E178" s="59" t="s">
        <v>291</v>
      </c>
      <c r="F178" s="60">
        <v>38</v>
      </c>
      <c r="G178" s="199">
        <v>15</v>
      </c>
      <c r="H178" s="94">
        <v>22.867352585611556</v>
      </c>
      <c r="I178" s="95" t="s">
        <v>41</v>
      </c>
      <c r="J178" s="97">
        <f>+F178*G178*H178</f>
        <v>13034.390973798587</v>
      </c>
      <c r="K178" s="114"/>
      <c r="L178" s="96">
        <f>+J178</f>
        <v>13034.390973798587</v>
      </c>
      <c r="M178" s="96"/>
      <c r="N178" s="96"/>
      <c r="O178" s="98"/>
      <c r="P178" s="99">
        <f>+'[1]III - Detailed Result 2'!K284</f>
        <v>6517.1954868992934</v>
      </c>
      <c r="Q178" s="99">
        <f>+'[1]III - Detailed Result 2'!L284</f>
        <v>6517.1954868992934</v>
      </c>
      <c r="R178" s="178"/>
    </row>
    <row r="179" spans="1:18" s="101" customFormat="1">
      <c r="A179" s="55" t="s">
        <v>359</v>
      </c>
      <c r="B179" s="56"/>
      <c r="C179" s="57"/>
      <c r="D179" s="93" t="s">
        <v>360</v>
      </c>
      <c r="E179" s="59" t="s">
        <v>317</v>
      </c>
      <c r="F179" s="60">
        <v>38</v>
      </c>
      <c r="G179" s="199">
        <v>6</v>
      </c>
      <c r="H179" s="94">
        <v>15.244901723741037</v>
      </c>
      <c r="I179" s="95" t="s">
        <v>41</v>
      </c>
      <c r="J179" s="97">
        <f>+F179*G179*H179</f>
        <v>3475.8375930129564</v>
      </c>
      <c r="K179" s="114"/>
      <c r="L179" s="96">
        <f>+J179</f>
        <v>3475.8375930129564</v>
      </c>
      <c r="M179" s="96"/>
      <c r="N179" s="96"/>
      <c r="O179" s="98"/>
      <c r="P179" s="99">
        <f>+'[1]III - Detailed Result 2'!K292</f>
        <v>1737.9187965064784</v>
      </c>
      <c r="Q179" s="99">
        <f>+'[1]III - Detailed Result 2'!L292</f>
        <v>1737.9187965064784</v>
      </c>
      <c r="R179" s="178"/>
    </row>
    <row r="180" spans="1:18" s="101" customFormat="1" ht="25.5">
      <c r="A180" s="55" t="s">
        <v>361</v>
      </c>
      <c r="B180" s="56"/>
      <c r="C180" s="57"/>
      <c r="D180" s="93" t="s">
        <v>362</v>
      </c>
      <c r="E180" s="59" t="s">
        <v>317</v>
      </c>
      <c r="F180" s="60">
        <v>38</v>
      </c>
      <c r="G180" s="199">
        <v>15</v>
      </c>
      <c r="H180" s="94">
        <v>15.244901723741037</v>
      </c>
      <c r="I180" s="95" t="s">
        <v>41</v>
      </c>
      <c r="J180" s="97">
        <f>+F180*G180*H180</f>
        <v>8689.5939825323912</v>
      </c>
      <c r="K180" s="114"/>
      <c r="L180" s="96">
        <f>+J180</f>
        <v>8689.5939825323912</v>
      </c>
      <c r="M180" s="96"/>
      <c r="N180" s="96"/>
      <c r="O180" s="98"/>
      <c r="P180" s="99">
        <f>+'[1]III - Detailed Result 2'!K302</f>
        <v>4344.7969912661956</v>
      </c>
      <c r="Q180" s="99">
        <f>+'[1]III - Detailed Result 2'!L302</f>
        <v>4344.7969912661956</v>
      </c>
      <c r="R180" s="178"/>
    </row>
    <row r="181" spans="1:18" s="101" customFormat="1" ht="35.25" customHeight="1">
      <c r="A181" s="109" t="s">
        <v>363</v>
      </c>
      <c r="B181" s="115"/>
      <c r="C181" s="222" t="s">
        <v>364</v>
      </c>
      <c r="D181" s="222"/>
      <c r="E181" s="222"/>
      <c r="F181" s="222"/>
      <c r="G181" s="222"/>
      <c r="H181" s="117"/>
      <c r="I181" s="116"/>
      <c r="J181" s="116">
        <f>SUM(J182:J185)</f>
        <v>24631.949960134585</v>
      </c>
      <c r="K181" s="118">
        <f t="shared" ref="K181:Q181" si="113">SUM(K182:K185)</f>
        <v>0</v>
      </c>
      <c r="L181" s="116">
        <f t="shared" si="113"/>
        <v>24631.949960134585</v>
      </c>
      <c r="M181" s="116">
        <f t="shared" si="113"/>
        <v>0</v>
      </c>
      <c r="N181" s="116">
        <f t="shared" si="113"/>
        <v>0</v>
      </c>
      <c r="O181" s="119">
        <f t="shared" si="113"/>
        <v>0</v>
      </c>
      <c r="P181" s="116">
        <f t="shared" si="113"/>
        <v>12315.974980067293</v>
      </c>
      <c r="Q181" s="119">
        <f t="shared" si="113"/>
        <v>12315.974980067293</v>
      </c>
      <c r="R181" s="180"/>
    </row>
    <row r="182" spans="1:18" s="101" customFormat="1" ht="38.25">
      <c r="A182" s="55" t="s">
        <v>365</v>
      </c>
      <c r="B182" s="56"/>
      <c r="C182" s="57"/>
      <c r="D182" s="93" t="s">
        <v>366</v>
      </c>
      <c r="E182" s="59"/>
      <c r="F182" s="60"/>
      <c r="G182" s="199"/>
      <c r="H182" s="94">
        <v>0</v>
      </c>
      <c r="I182" s="95" t="s">
        <v>41</v>
      </c>
      <c r="J182" s="97">
        <f>+F182*G182*H182</f>
        <v>0</v>
      </c>
      <c r="K182" s="114"/>
      <c r="L182" s="96">
        <f>+J182</f>
        <v>0</v>
      </c>
      <c r="M182" s="96"/>
      <c r="N182" s="96"/>
      <c r="O182" s="98"/>
      <c r="P182" s="99"/>
      <c r="Q182" s="99"/>
      <c r="R182" s="178"/>
    </row>
    <row r="183" spans="1:18" s="101" customFormat="1" ht="38.25">
      <c r="A183" s="55" t="s">
        <v>367</v>
      </c>
      <c r="B183" s="56"/>
      <c r="C183" s="57"/>
      <c r="D183" s="93" t="s">
        <v>368</v>
      </c>
      <c r="E183" s="120" t="s">
        <v>369</v>
      </c>
      <c r="F183" s="60">
        <v>180</v>
      </c>
      <c r="G183" s="199">
        <v>2</v>
      </c>
      <c r="H183" s="94">
        <v>30.489803447482075</v>
      </c>
      <c r="I183" s="95" t="s">
        <v>41</v>
      </c>
      <c r="J183" s="97">
        <f>+F183*G183*H183</f>
        <v>10976.329241093546</v>
      </c>
      <c r="K183" s="114"/>
      <c r="L183" s="96">
        <f>+J183</f>
        <v>10976.329241093546</v>
      </c>
      <c r="M183" s="96"/>
      <c r="N183" s="96"/>
      <c r="O183" s="98"/>
      <c r="P183" s="99">
        <f>+'[1]III - Detailed Result 2'!K317</f>
        <v>5488.1646205467741</v>
      </c>
      <c r="Q183" s="99">
        <f>+'[1]III - Detailed Result 2'!L317</f>
        <v>5488.1646205467741</v>
      </c>
      <c r="R183" s="178"/>
    </row>
    <row r="184" spans="1:18" s="101" customFormat="1" ht="38.25">
      <c r="A184" s="55" t="s">
        <v>370</v>
      </c>
      <c r="B184" s="56"/>
      <c r="C184" s="57"/>
      <c r="D184" s="93" t="s">
        <v>371</v>
      </c>
      <c r="E184" s="59" t="s">
        <v>317</v>
      </c>
      <c r="F184" s="60">
        <v>38</v>
      </c>
      <c r="G184" s="199">
        <v>15</v>
      </c>
      <c r="H184" s="94">
        <v>17.117082637182921</v>
      </c>
      <c r="I184" s="95" t="s">
        <v>41</v>
      </c>
      <c r="J184" s="97">
        <f>+F184*G184*H184</f>
        <v>9756.7371031942657</v>
      </c>
      <c r="K184" s="114"/>
      <c r="L184" s="96">
        <f>+J184</f>
        <v>9756.7371031942657</v>
      </c>
      <c r="M184" s="96"/>
      <c r="N184" s="96"/>
      <c r="O184" s="98"/>
      <c r="P184" s="99">
        <f>+'[1]III - Detailed Result 2'!K325</f>
        <v>4878.368551597132</v>
      </c>
      <c r="Q184" s="99">
        <f>+'[1]III - Detailed Result 2'!L325</f>
        <v>4878.368551597132</v>
      </c>
      <c r="R184" s="178"/>
    </row>
    <row r="185" spans="1:18" s="101" customFormat="1" ht="38.25">
      <c r="A185" s="55" t="s">
        <v>372</v>
      </c>
      <c r="B185" s="56"/>
      <c r="C185" s="57"/>
      <c r="D185" s="93" t="s">
        <v>373</v>
      </c>
      <c r="E185" s="59" t="s">
        <v>218</v>
      </c>
      <c r="F185" s="60">
        <v>31024</v>
      </c>
      <c r="G185" s="199">
        <v>15</v>
      </c>
      <c r="H185" s="94">
        <v>8.37820959224422E-3</v>
      </c>
      <c r="I185" s="95" t="s">
        <v>41</v>
      </c>
      <c r="J185" s="97">
        <f>+F185*G185*H185</f>
        <v>3898.8836158467702</v>
      </c>
      <c r="K185" s="114"/>
      <c r="L185" s="96">
        <f>+J185</f>
        <v>3898.8836158467702</v>
      </c>
      <c r="M185" s="96"/>
      <c r="N185" s="96"/>
      <c r="O185" s="98"/>
      <c r="P185" s="99">
        <f>+'[1]III - Detailed Result 2'!K335</f>
        <v>1949.4418079233851</v>
      </c>
      <c r="Q185" s="99">
        <f>+'[1]III - Detailed Result 2'!L335</f>
        <v>1949.4418079233851</v>
      </c>
      <c r="R185" s="178"/>
    </row>
    <row r="186" spans="1:18" s="113" customFormat="1" ht="45.75" customHeight="1">
      <c r="A186" s="109" t="s">
        <v>374</v>
      </c>
      <c r="B186" s="220" t="s">
        <v>375</v>
      </c>
      <c r="C186" s="220"/>
      <c r="D186" s="220"/>
      <c r="E186" s="220"/>
      <c r="F186" s="220"/>
      <c r="G186" s="220"/>
      <c r="H186" s="49"/>
      <c r="I186" s="110"/>
      <c r="J186" s="110">
        <f>+J187+J192+J197</f>
        <v>105178.72360535827</v>
      </c>
      <c r="K186" s="111">
        <f t="shared" ref="K186:O186" si="114">+K187+K192+K197</f>
        <v>0</v>
      </c>
      <c r="L186" s="110">
        <f t="shared" si="114"/>
        <v>0</v>
      </c>
      <c r="M186" s="110">
        <f t="shared" si="114"/>
        <v>105178.72360535827</v>
      </c>
      <c r="N186" s="110">
        <f t="shared" si="114"/>
        <v>0</v>
      </c>
      <c r="O186" s="112">
        <f t="shared" si="114"/>
        <v>0</v>
      </c>
      <c r="P186" s="110">
        <f>+P187+P192+P197</f>
        <v>93745.047312552517</v>
      </c>
      <c r="Q186" s="112">
        <f>+Q187+Q192+Q197</f>
        <v>11433.676292805778</v>
      </c>
      <c r="R186" s="176"/>
    </row>
    <row r="187" spans="1:18" s="101" customFormat="1" ht="35.25" customHeight="1">
      <c r="A187" s="109" t="s">
        <v>376</v>
      </c>
      <c r="B187" s="115"/>
      <c r="C187" s="222" t="s">
        <v>377</v>
      </c>
      <c r="D187" s="222"/>
      <c r="E187" s="222" t="s">
        <v>378</v>
      </c>
      <c r="F187" s="222">
        <v>1500</v>
      </c>
      <c r="G187" s="222">
        <v>1</v>
      </c>
      <c r="H187" s="117"/>
      <c r="I187" s="116"/>
      <c r="J187" s="116">
        <f>SUM(J188:J191)</f>
        <v>62151.177592433654</v>
      </c>
      <c r="K187" s="118">
        <f t="shared" ref="K187:O187" si="115">SUM(K188:K191)</f>
        <v>0</v>
      </c>
      <c r="L187" s="116">
        <f t="shared" si="115"/>
        <v>0</v>
      </c>
      <c r="M187" s="116">
        <f t="shared" si="115"/>
        <v>62151.177592433654</v>
      </c>
      <c r="N187" s="116">
        <f t="shared" si="115"/>
        <v>0</v>
      </c>
      <c r="O187" s="119">
        <f t="shared" si="115"/>
        <v>0</v>
      </c>
      <c r="P187" s="116">
        <f>SUM(P188:P191)</f>
        <v>62151.177592433662</v>
      </c>
      <c r="Q187" s="119">
        <f>SUM(Q188:Q191)</f>
        <v>0</v>
      </c>
      <c r="R187" s="180"/>
    </row>
    <row r="188" spans="1:18" s="101" customFormat="1" ht="38.25">
      <c r="A188" s="55" t="s">
        <v>379</v>
      </c>
      <c r="B188" s="56"/>
      <c r="C188" s="57"/>
      <c r="D188" s="93" t="s">
        <v>380</v>
      </c>
      <c r="E188" s="93" t="s">
        <v>381</v>
      </c>
      <c r="F188" s="195">
        <v>1</v>
      </c>
      <c r="G188" s="201">
        <v>1</v>
      </c>
      <c r="H188" s="94">
        <v>9146.9410342446226</v>
      </c>
      <c r="I188" s="95" t="s">
        <v>41</v>
      </c>
      <c r="J188" s="97">
        <f>+F188*G188*H188</f>
        <v>9146.9410342446226</v>
      </c>
      <c r="K188" s="114"/>
      <c r="L188" s="96"/>
      <c r="M188" s="96">
        <f t="shared" ref="M188:N191" si="116">+J188</f>
        <v>9146.9410342446226</v>
      </c>
      <c r="N188" s="96">
        <f t="shared" si="116"/>
        <v>0</v>
      </c>
      <c r="O188" s="98"/>
      <c r="P188" s="99">
        <f>+'[1]IV - Detailed Result 3'!K16</f>
        <v>9146.9410342446226</v>
      </c>
      <c r="Q188" s="99">
        <f>+'[1]IV - Detailed Result 3'!L16</f>
        <v>0</v>
      </c>
      <c r="R188" s="178"/>
    </row>
    <row r="189" spans="1:18" s="101" customFormat="1" ht="38.25">
      <c r="A189" s="55" t="s">
        <v>382</v>
      </c>
      <c r="B189" s="56"/>
      <c r="C189" s="57"/>
      <c r="D189" s="93" t="s">
        <v>383</v>
      </c>
      <c r="E189" s="93" t="s">
        <v>221</v>
      </c>
      <c r="F189" s="195">
        <v>10</v>
      </c>
      <c r="G189" s="201">
        <v>1</v>
      </c>
      <c r="H189" s="94">
        <v>22.867352585611556</v>
      </c>
      <c r="I189" s="95" t="s">
        <v>41</v>
      </c>
      <c r="J189" s="97">
        <f>+F189*G189*H189</f>
        <v>228.67352585611556</v>
      </c>
      <c r="K189" s="114"/>
      <c r="L189" s="96"/>
      <c r="M189" s="96">
        <f t="shared" si="116"/>
        <v>228.67352585611556</v>
      </c>
      <c r="N189" s="96">
        <f t="shared" si="116"/>
        <v>0</v>
      </c>
      <c r="O189" s="98"/>
      <c r="P189" s="99">
        <f>+'[1]IV - Detailed Result 3'!K24</f>
        <v>228.67352585611556</v>
      </c>
      <c r="Q189" s="99">
        <f>+'[1]IV - Detailed Result 3'!L24</f>
        <v>0</v>
      </c>
      <c r="R189" s="178"/>
    </row>
    <row r="190" spans="1:18" s="101" customFormat="1" ht="25.5">
      <c r="A190" s="55" t="s">
        <v>384</v>
      </c>
      <c r="B190" s="56"/>
      <c r="C190" s="57"/>
      <c r="D190" s="93" t="s">
        <v>385</v>
      </c>
      <c r="E190" s="93" t="s">
        <v>386</v>
      </c>
      <c r="F190" s="195">
        <v>30</v>
      </c>
      <c r="G190" s="201">
        <v>1</v>
      </c>
      <c r="H190" s="94">
        <v>15.244901723741037</v>
      </c>
      <c r="I190" s="95" t="s">
        <v>41</v>
      </c>
      <c r="J190" s="97">
        <f>+F190*G190*H190</f>
        <v>457.34705171223112</v>
      </c>
      <c r="K190" s="114"/>
      <c r="L190" s="96"/>
      <c r="M190" s="96">
        <f t="shared" si="116"/>
        <v>457.34705171223112</v>
      </c>
      <c r="N190" s="96">
        <f t="shared" si="116"/>
        <v>0</v>
      </c>
      <c r="O190" s="98"/>
      <c r="P190" s="99">
        <f>+'[1]IV - Detailed Result 3'!K32</f>
        <v>457.34705171223112</v>
      </c>
      <c r="Q190" s="99">
        <f>+'[1]IV - Detailed Result 3'!L32</f>
        <v>0</v>
      </c>
      <c r="R190" s="178"/>
    </row>
    <row r="191" spans="1:18" s="101" customFormat="1" ht="25.5">
      <c r="A191" s="55" t="s">
        <v>387</v>
      </c>
      <c r="B191" s="56"/>
      <c r="C191" s="57"/>
      <c r="D191" s="93" t="s">
        <v>388</v>
      </c>
      <c r="E191" s="93" t="s">
        <v>280</v>
      </c>
      <c r="F191" s="195">
        <v>3532</v>
      </c>
      <c r="G191" s="201">
        <v>1</v>
      </c>
      <c r="H191" s="94">
        <v>14.812631931093058</v>
      </c>
      <c r="I191" s="95" t="s">
        <v>41</v>
      </c>
      <c r="J191" s="97">
        <f>+F191*G191*H191</f>
        <v>52318.215980620684</v>
      </c>
      <c r="K191" s="114"/>
      <c r="L191" s="96"/>
      <c r="M191" s="96">
        <f t="shared" si="116"/>
        <v>52318.215980620684</v>
      </c>
      <c r="N191" s="96">
        <f t="shared" si="116"/>
        <v>0</v>
      </c>
      <c r="O191" s="98"/>
      <c r="P191" s="99">
        <f>+'[1]IV - Detailed Result 3'!K42</f>
        <v>52318.215980620691</v>
      </c>
      <c r="Q191" s="99">
        <f>+'[1]IV - Detailed Result 3'!L42</f>
        <v>0</v>
      </c>
      <c r="R191" s="178"/>
    </row>
    <row r="192" spans="1:18" s="101" customFormat="1" ht="35.25" customHeight="1">
      <c r="A192" s="109" t="s">
        <v>389</v>
      </c>
      <c r="B192" s="115"/>
      <c r="C192" s="222" t="s">
        <v>390</v>
      </c>
      <c r="D192" s="222"/>
      <c r="E192" s="222" t="s">
        <v>378</v>
      </c>
      <c r="F192" s="222" t="s">
        <v>21</v>
      </c>
      <c r="G192" s="222" t="s">
        <v>391</v>
      </c>
      <c r="H192" s="117"/>
      <c r="I192" s="116"/>
      <c r="J192" s="116">
        <f>SUM(J193:J196)</f>
        <v>41807.953875025341</v>
      </c>
      <c r="K192" s="118">
        <f t="shared" ref="K192:Q192" si="117">SUM(K193:K196)</f>
        <v>0</v>
      </c>
      <c r="L192" s="116">
        <f t="shared" si="117"/>
        <v>0</v>
      </c>
      <c r="M192" s="116">
        <f t="shared" si="117"/>
        <v>41807.953875025341</v>
      </c>
      <c r="N192" s="116">
        <f t="shared" si="117"/>
        <v>0</v>
      </c>
      <c r="O192" s="119">
        <f t="shared" si="117"/>
        <v>0</v>
      </c>
      <c r="P192" s="116">
        <f t="shared" si="117"/>
        <v>30984.073651169212</v>
      </c>
      <c r="Q192" s="119">
        <f t="shared" si="117"/>
        <v>10823.880223856137</v>
      </c>
      <c r="R192" s="180"/>
    </row>
    <row r="193" spans="1:18" s="101" customFormat="1" ht="25.5">
      <c r="A193" s="55" t="s">
        <v>392</v>
      </c>
      <c r="B193" s="56"/>
      <c r="C193" s="57"/>
      <c r="D193" s="93" t="s">
        <v>393</v>
      </c>
      <c r="E193" s="93" t="s">
        <v>394</v>
      </c>
      <c r="F193" s="195">
        <v>71</v>
      </c>
      <c r="G193" s="201">
        <v>1</v>
      </c>
      <c r="H193" s="94">
        <v>3.7038669680920129</v>
      </c>
      <c r="I193" s="95" t="s">
        <v>41</v>
      </c>
      <c r="J193" s="97">
        <f>+F193*G193*H193</f>
        <v>262.97455473453289</v>
      </c>
      <c r="K193" s="114"/>
      <c r="L193" s="96"/>
      <c r="M193" s="96">
        <f t="shared" ref="M193:N196" si="118">+J193</f>
        <v>262.97455473453289</v>
      </c>
      <c r="N193" s="96">
        <f t="shared" si="118"/>
        <v>0</v>
      </c>
      <c r="O193" s="98"/>
      <c r="P193" s="99">
        <f>+'[1]IV - Detailed Result 3'!K53</f>
        <v>262.97455473453294</v>
      </c>
      <c r="Q193" s="99">
        <f>+'[1]IV - Detailed Result 3'!L53</f>
        <v>0</v>
      </c>
      <c r="R193" s="178"/>
    </row>
    <row r="194" spans="1:18" s="101" customFormat="1" ht="38.25">
      <c r="A194" s="55" t="s">
        <v>395</v>
      </c>
      <c r="B194" s="56"/>
      <c r="C194" s="57"/>
      <c r="D194" s="93" t="s">
        <v>396</v>
      </c>
      <c r="E194" s="93" t="s">
        <v>394</v>
      </c>
      <c r="F194" s="195">
        <v>71</v>
      </c>
      <c r="G194" s="201">
        <v>4</v>
      </c>
      <c r="H194" s="94">
        <v>66.249404402087762</v>
      </c>
      <c r="I194" s="95" t="s">
        <v>41</v>
      </c>
      <c r="J194" s="97">
        <f>+F194*G194*H194</f>
        <v>18814.830850192924</v>
      </c>
      <c r="K194" s="114"/>
      <c r="L194" s="96"/>
      <c r="M194" s="96">
        <f t="shared" si="118"/>
        <v>18814.830850192924</v>
      </c>
      <c r="N194" s="96">
        <f t="shared" si="118"/>
        <v>0</v>
      </c>
      <c r="O194" s="98"/>
      <c r="P194" s="99">
        <f>+'[1]IV - Detailed Result 3'!K72</f>
        <v>18814.830850192928</v>
      </c>
      <c r="Q194" s="99">
        <f>+'[1]IV - Detailed Result 3'!L72</f>
        <v>0</v>
      </c>
      <c r="R194" s="178"/>
    </row>
    <row r="195" spans="1:18" s="101" customFormat="1" ht="25.5">
      <c r="A195" s="55" t="s">
        <v>397</v>
      </c>
      <c r="B195" s="56"/>
      <c r="C195" s="57"/>
      <c r="D195" s="93" t="s">
        <v>398</v>
      </c>
      <c r="E195" s="93" t="s">
        <v>394</v>
      </c>
      <c r="F195" s="195">
        <v>71</v>
      </c>
      <c r="G195" s="201">
        <v>80</v>
      </c>
      <c r="H195" s="94">
        <v>0.19056127154676297</v>
      </c>
      <c r="I195" s="95" t="s">
        <v>41</v>
      </c>
      <c r="J195" s="97">
        <f>+F195*G195*H195</f>
        <v>1082.3880223856138</v>
      </c>
      <c r="K195" s="114"/>
      <c r="L195" s="96"/>
      <c r="M195" s="96">
        <f t="shared" si="118"/>
        <v>1082.3880223856138</v>
      </c>
      <c r="N195" s="96">
        <f t="shared" si="118"/>
        <v>0</v>
      </c>
      <c r="O195" s="98"/>
      <c r="P195" s="99">
        <f>+'[1]IV - Detailed Result 3'!K79</f>
        <v>1082.3880223856138</v>
      </c>
      <c r="Q195" s="99">
        <f>+'[1]IV - Detailed Result 3'!L79</f>
        <v>0</v>
      </c>
      <c r="R195" s="178"/>
    </row>
    <row r="196" spans="1:18" s="101" customFormat="1" ht="25.5">
      <c r="A196" s="55" t="s">
        <v>399</v>
      </c>
      <c r="B196" s="56"/>
      <c r="C196" s="57"/>
      <c r="D196" s="93" t="s">
        <v>400</v>
      </c>
      <c r="E196" s="93" t="s">
        <v>394</v>
      </c>
      <c r="F196" s="195">
        <v>71</v>
      </c>
      <c r="G196" s="201">
        <v>80</v>
      </c>
      <c r="H196" s="94">
        <v>3.8112254309352593</v>
      </c>
      <c r="I196" s="95" t="s">
        <v>41</v>
      </c>
      <c r="J196" s="97">
        <f>+F196*G196*H196</f>
        <v>21647.760447712273</v>
      </c>
      <c r="K196" s="114"/>
      <c r="L196" s="96"/>
      <c r="M196" s="96">
        <f t="shared" si="118"/>
        <v>21647.760447712273</v>
      </c>
      <c r="N196" s="96">
        <f t="shared" si="118"/>
        <v>0</v>
      </c>
      <c r="O196" s="98"/>
      <c r="P196" s="99">
        <f>+'[1]IV - Detailed Result 3'!K88</f>
        <v>10823.880223856137</v>
      </c>
      <c r="Q196" s="99">
        <f>+'[1]IV - Detailed Result 3'!L88</f>
        <v>10823.880223856137</v>
      </c>
      <c r="R196" s="178"/>
    </row>
    <row r="197" spans="1:18" s="101" customFormat="1" ht="35.25" customHeight="1">
      <c r="A197" s="109" t="s">
        <v>401</v>
      </c>
      <c r="B197" s="115"/>
      <c r="C197" s="222" t="s">
        <v>402</v>
      </c>
      <c r="D197" s="222"/>
      <c r="E197" s="222" t="s">
        <v>378</v>
      </c>
      <c r="F197" s="222">
        <v>0</v>
      </c>
      <c r="G197" s="222">
        <v>0</v>
      </c>
      <c r="H197" s="117"/>
      <c r="I197" s="116"/>
      <c r="J197" s="116">
        <f t="shared" ref="J197:Q197" si="119">SUM(J198:J198)</f>
        <v>1219.592137899283</v>
      </c>
      <c r="K197" s="118">
        <f t="shared" si="119"/>
        <v>0</v>
      </c>
      <c r="L197" s="116">
        <f t="shared" si="119"/>
        <v>0</v>
      </c>
      <c r="M197" s="116">
        <f t="shared" si="119"/>
        <v>1219.592137899283</v>
      </c>
      <c r="N197" s="116">
        <f t="shared" si="119"/>
        <v>0</v>
      </c>
      <c r="O197" s="119">
        <f t="shared" si="119"/>
        <v>0</v>
      </c>
      <c r="P197" s="116">
        <f t="shared" si="119"/>
        <v>609.79606894964149</v>
      </c>
      <c r="Q197" s="119">
        <f t="shared" si="119"/>
        <v>609.79606894964149</v>
      </c>
      <c r="R197" s="180"/>
    </row>
    <row r="198" spans="1:18" s="101" customFormat="1">
      <c r="A198" s="55" t="s">
        <v>403</v>
      </c>
      <c r="B198" s="56"/>
      <c r="C198" s="57"/>
      <c r="D198" s="93" t="s">
        <v>402</v>
      </c>
      <c r="E198" s="93" t="s">
        <v>381</v>
      </c>
      <c r="F198" s="195">
        <v>1</v>
      </c>
      <c r="G198" s="201">
        <v>1</v>
      </c>
      <c r="H198" s="94">
        <v>1219.592137899283</v>
      </c>
      <c r="I198" s="95" t="s">
        <v>41</v>
      </c>
      <c r="J198" s="97">
        <f>+F198*G198*H198</f>
        <v>1219.592137899283</v>
      </c>
      <c r="K198" s="114"/>
      <c r="L198" s="96"/>
      <c r="M198" s="96">
        <f>+J198</f>
        <v>1219.592137899283</v>
      </c>
      <c r="N198" s="96">
        <f>+K198</f>
        <v>0</v>
      </c>
      <c r="O198" s="98"/>
      <c r="P198" s="99">
        <f>+'[1]IV - Detailed Result 3'!K97</f>
        <v>609.79606894964149</v>
      </c>
      <c r="Q198" s="99">
        <f>+'[1]IV - Detailed Result 3'!L97</f>
        <v>609.79606894964149</v>
      </c>
      <c r="R198" s="178"/>
    </row>
    <row r="199" spans="1:18" s="113" customFormat="1" ht="45.75" customHeight="1">
      <c r="A199" s="109" t="s">
        <v>404</v>
      </c>
      <c r="B199" s="220" t="s">
        <v>405</v>
      </c>
      <c r="C199" s="220"/>
      <c r="D199" s="220"/>
      <c r="E199" s="220"/>
      <c r="F199" s="220"/>
      <c r="G199" s="220"/>
      <c r="H199" s="49"/>
      <c r="I199" s="110"/>
      <c r="J199" s="110">
        <f>+J200+J204+J209</f>
        <v>125707.93512379623</v>
      </c>
      <c r="K199" s="111">
        <f t="shared" ref="K199:O199" si="120">+K200+K204+K209</f>
        <v>0</v>
      </c>
      <c r="L199" s="110">
        <f t="shared" si="120"/>
        <v>0</v>
      </c>
      <c r="M199" s="110">
        <f>+M200+M204+M209</f>
        <v>0</v>
      </c>
      <c r="N199" s="110">
        <f>+N200+N204+N209</f>
        <v>125707.93512379623</v>
      </c>
      <c r="O199" s="112">
        <f t="shared" si="120"/>
        <v>0</v>
      </c>
      <c r="P199" s="110" t="e">
        <f>+P200+P204+P209</f>
        <v>#REF!</v>
      </c>
      <c r="Q199" s="112" t="e">
        <f>+Q200+Q204+Q209</f>
        <v>#REF!</v>
      </c>
      <c r="R199" s="176">
        <f>+R200+R204+R209</f>
        <v>0</v>
      </c>
    </row>
    <row r="200" spans="1:18" s="101" customFormat="1" ht="35.25" customHeight="1">
      <c r="A200" s="109" t="s">
        <v>406</v>
      </c>
      <c r="B200" s="115"/>
      <c r="C200" s="222" t="s">
        <v>407</v>
      </c>
      <c r="D200" s="222"/>
      <c r="E200" s="222" t="s">
        <v>408</v>
      </c>
      <c r="F200" s="222">
        <v>1500</v>
      </c>
      <c r="G200" s="222">
        <v>1</v>
      </c>
      <c r="H200" s="117"/>
      <c r="I200" s="116"/>
      <c r="J200" s="116">
        <f>SUM(J201:J203)</f>
        <v>21501.409391164358</v>
      </c>
      <c r="K200" s="118">
        <f t="shared" ref="K200:O200" si="121">SUM(K201:K203)</f>
        <v>0</v>
      </c>
      <c r="L200" s="116">
        <f t="shared" si="121"/>
        <v>0</v>
      </c>
      <c r="M200" s="116">
        <f t="shared" si="121"/>
        <v>0</v>
      </c>
      <c r="N200" s="116">
        <f>SUM(N201:N203)</f>
        <v>21501.409391164358</v>
      </c>
      <c r="O200" s="119">
        <f t="shared" si="121"/>
        <v>0</v>
      </c>
      <c r="P200" s="116">
        <f>SUM(P201:P203)</f>
        <v>12644.121489670817</v>
      </c>
      <c r="Q200" s="119">
        <f>SUM(Q201:Q203)</f>
        <v>8857.2879014935424</v>
      </c>
      <c r="R200" s="180"/>
    </row>
    <row r="201" spans="1:18" s="101" customFormat="1" ht="25.5">
      <c r="A201" s="55" t="s">
        <v>409</v>
      </c>
      <c r="B201" s="56"/>
      <c r="C201" s="57"/>
      <c r="D201" s="93" t="s">
        <v>410</v>
      </c>
      <c r="E201" s="93" t="s">
        <v>411</v>
      </c>
      <c r="F201" s="195">
        <v>140</v>
      </c>
      <c r="G201" s="201">
        <v>7</v>
      </c>
      <c r="H201" s="94">
        <v>1.5750472444171224</v>
      </c>
      <c r="I201" s="95" t="s">
        <v>41</v>
      </c>
      <c r="J201" s="97">
        <f>+F201*G201*H201</f>
        <v>1543.5462995287799</v>
      </c>
      <c r="K201" s="114"/>
      <c r="L201" s="96"/>
      <c r="N201" s="96">
        <f>+J201</f>
        <v>1543.5462995287799</v>
      </c>
      <c r="O201" s="98"/>
      <c r="P201" s="99">
        <f>+'[1]V - Detailed Result 4'!K19</f>
        <v>1543.5462995287803</v>
      </c>
      <c r="Q201" s="99">
        <f>+'[1]V - Detailed Result 4'!L19</f>
        <v>0</v>
      </c>
      <c r="R201" s="178"/>
    </row>
    <row r="202" spans="1:18" s="101" customFormat="1" ht="51">
      <c r="A202" s="55" t="s">
        <v>412</v>
      </c>
      <c r="B202" s="56"/>
      <c r="C202" s="57"/>
      <c r="D202" s="93" t="s">
        <v>413</v>
      </c>
      <c r="E202" s="93" t="s">
        <v>411</v>
      </c>
      <c r="F202" s="195">
        <v>140</v>
      </c>
      <c r="G202" s="201">
        <v>3</v>
      </c>
      <c r="H202" s="94">
        <v>5.3411602110678418</v>
      </c>
      <c r="I202" s="95" t="s">
        <v>41</v>
      </c>
      <c r="J202" s="97">
        <f>+F202*G202*H202</f>
        <v>2243.2872886484934</v>
      </c>
      <c r="K202" s="114"/>
      <c r="L202" s="96"/>
      <c r="M202" s="126"/>
      <c r="N202" s="96">
        <f>+J202</f>
        <v>2243.2872886484934</v>
      </c>
      <c r="O202" s="98"/>
      <c r="P202" s="99">
        <f>+'[1]V - Detailed Result 4'!K35</f>
        <v>2243.2872886484938</v>
      </c>
      <c r="Q202" s="99">
        <f>+'[1]V - Detailed Result 4'!L35</f>
        <v>0</v>
      </c>
      <c r="R202" s="178"/>
    </row>
    <row r="203" spans="1:18" s="101" customFormat="1">
      <c r="A203" s="55" t="s">
        <v>414</v>
      </c>
      <c r="B203" s="56"/>
      <c r="C203" s="57"/>
      <c r="D203" s="93" t="s">
        <v>415</v>
      </c>
      <c r="E203" s="93" t="s">
        <v>416</v>
      </c>
      <c r="F203" s="195">
        <v>35</v>
      </c>
      <c r="G203" s="201">
        <v>21</v>
      </c>
      <c r="H203" s="94">
        <v>24.101463677533449</v>
      </c>
      <c r="I203" s="95" t="s">
        <v>41</v>
      </c>
      <c r="J203" s="97">
        <f>+F203*G203*H203</f>
        <v>17714.575802987085</v>
      </c>
      <c r="K203" s="114"/>
      <c r="L203" s="96"/>
      <c r="M203" s="126"/>
      <c r="N203" s="96">
        <f>+J203</f>
        <v>17714.575802987085</v>
      </c>
      <c r="O203" s="98"/>
      <c r="P203" s="99">
        <f>+'[1]V - Detailed Result 4'!K46</f>
        <v>8857.2879014935424</v>
      </c>
      <c r="Q203" s="99">
        <f>+'[1]V - Detailed Result 4'!L46</f>
        <v>8857.2879014935424</v>
      </c>
      <c r="R203" s="178"/>
    </row>
    <row r="204" spans="1:18" s="101" customFormat="1" ht="35.25" customHeight="1">
      <c r="A204" s="109" t="s">
        <v>417</v>
      </c>
      <c r="B204" s="115"/>
      <c r="C204" s="222" t="s">
        <v>418</v>
      </c>
      <c r="D204" s="222"/>
      <c r="E204" s="222" t="s">
        <v>408</v>
      </c>
      <c r="F204" s="222" t="s">
        <v>21</v>
      </c>
      <c r="G204" s="222" t="s">
        <v>391</v>
      </c>
      <c r="H204" s="117"/>
      <c r="I204" s="116"/>
      <c r="J204" s="116">
        <f>SUM(J205:J208)</f>
        <v>34232.426820660497</v>
      </c>
      <c r="K204" s="118">
        <f t="shared" ref="K204:Q204" si="122">SUM(K205:K208)</f>
        <v>0</v>
      </c>
      <c r="L204" s="116">
        <f t="shared" si="122"/>
        <v>0</v>
      </c>
      <c r="M204" s="116">
        <f t="shared" si="122"/>
        <v>0</v>
      </c>
      <c r="N204" s="116">
        <f>SUM(N205:N208)</f>
        <v>34232.426820660497</v>
      </c>
      <c r="O204" s="119">
        <f t="shared" si="122"/>
        <v>0</v>
      </c>
      <c r="P204" s="116" t="e">
        <f t="shared" si="122"/>
        <v>#REF!</v>
      </c>
      <c r="Q204" s="119" t="e">
        <f t="shared" si="122"/>
        <v>#REF!</v>
      </c>
      <c r="R204" s="180"/>
    </row>
    <row r="205" spans="1:18" s="101" customFormat="1" ht="25.5">
      <c r="A205" s="55" t="s">
        <v>419</v>
      </c>
      <c r="B205" s="56"/>
      <c r="C205" s="57"/>
      <c r="D205" s="93" t="s">
        <v>420</v>
      </c>
      <c r="E205" s="93"/>
      <c r="F205" s="195">
        <v>0</v>
      </c>
      <c r="G205" s="201">
        <v>0</v>
      </c>
      <c r="H205" s="94">
        <v>0</v>
      </c>
      <c r="I205" s="95" t="s">
        <v>41</v>
      </c>
      <c r="J205" s="97">
        <f>+F205*G205*H205</f>
        <v>0</v>
      </c>
      <c r="K205" s="114"/>
      <c r="L205" s="96"/>
      <c r="N205" s="96">
        <f>+J205</f>
        <v>0</v>
      </c>
      <c r="O205" s="98"/>
      <c r="P205" s="99" t="e">
        <f>+'[1]V - Detailed Result 4'!K51</f>
        <v>#REF!</v>
      </c>
      <c r="Q205" s="99" t="e">
        <f>+'[1]V - Detailed Result 4'!L51</f>
        <v>#REF!</v>
      </c>
      <c r="R205" s="178"/>
    </row>
    <row r="206" spans="1:18" s="101" customFormat="1">
      <c r="A206" s="55" t="s">
        <v>421</v>
      </c>
      <c r="B206" s="56"/>
      <c r="C206" s="57"/>
      <c r="D206" s="93" t="s">
        <v>422</v>
      </c>
      <c r="E206" s="93" t="s">
        <v>423</v>
      </c>
      <c r="F206" s="195">
        <v>21</v>
      </c>
      <c r="G206" s="201">
        <v>1.5</v>
      </c>
      <c r="H206" s="94">
        <v>457.34705171223112</v>
      </c>
      <c r="I206" s="95" t="s">
        <v>41</v>
      </c>
      <c r="J206" s="97">
        <f>+F206*G206*H206</f>
        <v>14406.432128935281</v>
      </c>
      <c r="K206" s="114"/>
      <c r="L206" s="96"/>
      <c r="M206" s="126"/>
      <c r="N206" s="96">
        <f>+J206</f>
        <v>14406.432128935281</v>
      </c>
      <c r="O206" s="98"/>
      <c r="P206" s="99">
        <f>+'[1]V - Detailed Result 4'!K64</f>
        <v>9604.288085956854</v>
      </c>
      <c r="Q206" s="99">
        <f>+'[1]V - Detailed Result 4'!L64</f>
        <v>4802.144042978427</v>
      </c>
      <c r="R206" s="178"/>
    </row>
    <row r="207" spans="1:18" s="101" customFormat="1" ht="25.5">
      <c r="A207" s="55" t="s">
        <v>424</v>
      </c>
      <c r="B207" s="56"/>
      <c r="C207" s="57"/>
      <c r="D207" s="93" t="s">
        <v>425</v>
      </c>
      <c r="E207" s="93" t="s">
        <v>411</v>
      </c>
      <c r="F207" s="195">
        <v>70</v>
      </c>
      <c r="G207" s="201">
        <v>5</v>
      </c>
      <c r="H207" s="94">
        <v>34.693040637027821</v>
      </c>
      <c r="I207" s="95" t="s">
        <v>41</v>
      </c>
      <c r="J207" s="97">
        <f>+F207*G207*H207</f>
        <v>12142.564222959738</v>
      </c>
      <c r="K207" s="114"/>
      <c r="L207" s="96"/>
      <c r="M207" s="126"/>
      <c r="N207" s="96">
        <f>+J207</f>
        <v>12142.564222959738</v>
      </c>
      <c r="O207" s="98"/>
      <c r="P207" s="99">
        <f>+'[1]V - Detailed Result 4'!K79</f>
        <v>12142.564222959736</v>
      </c>
      <c r="Q207" s="99">
        <f>+'[1]V - Detailed Result 4'!L79</f>
        <v>0</v>
      </c>
      <c r="R207" s="178"/>
    </row>
    <row r="208" spans="1:18" s="101" customFormat="1" ht="25.5">
      <c r="A208" s="55" t="s">
        <v>426</v>
      </c>
      <c r="B208" s="56"/>
      <c r="C208" s="57"/>
      <c r="D208" s="93" t="s">
        <v>427</v>
      </c>
      <c r="E208" s="93" t="s">
        <v>411</v>
      </c>
      <c r="F208" s="195">
        <v>42</v>
      </c>
      <c r="G208" s="201">
        <v>120</v>
      </c>
      <c r="H208" s="94">
        <v>1.5244901723741038</v>
      </c>
      <c r="I208" s="95" t="s">
        <v>41</v>
      </c>
      <c r="J208" s="97">
        <f>+F208*G208*H208</f>
        <v>7683.4304687654831</v>
      </c>
      <c r="K208" s="114"/>
      <c r="L208" s="96"/>
      <c r="M208" s="126"/>
      <c r="N208" s="96">
        <f>+J208</f>
        <v>7683.4304687654831</v>
      </c>
      <c r="O208" s="98"/>
      <c r="P208" s="99">
        <f>+'[1]V - Detailed Result 4'!K86</f>
        <v>3841.7152343827415</v>
      </c>
      <c r="Q208" s="99">
        <f>+'[1]V - Detailed Result 4'!L86</f>
        <v>3841.7152343827415</v>
      </c>
      <c r="R208" s="178"/>
    </row>
    <row r="209" spans="1:18" s="101" customFormat="1" ht="35.25" customHeight="1">
      <c r="A209" s="109" t="s">
        <v>428</v>
      </c>
      <c r="B209" s="115"/>
      <c r="C209" s="222" t="s">
        <v>429</v>
      </c>
      <c r="D209" s="222"/>
      <c r="E209" s="222" t="s">
        <v>408</v>
      </c>
      <c r="F209" s="222">
        <v>42</v>
      </c>
      <c r="G209" s="222">
        <v>2</v>
      </c>
      <c r="H209" s="117"/>
      <c r="I209" s="116"/>
      <c r="J209" s="116">
        <f t="shared" ref="J209:Q209" si="123">SUM(J210:J210)</f>
        <v>69974.098911971363</v>
      </c>
      <c r="K209" s="118">
        <f t="shared" si="123"/>
        <v>0</v>
      </c>
      <c r="L209" s="116">
        <f t="shared" si="123"/>
        <v>0</v>
      </c>
      <c r="M209" s="116">
        <f t="shared" si="123"/>
        <v>0</v>
      </c>
      <c r="N209" s="116">
        <f t="shared" si="123"/>
        <v>69974.098911971363</v>
      </c>
      <c r="O209" s="119">
        <f t="shared" si="123"/>
        <v>0</v>
      </c>
      <c r="P209" s="116">
        <f t="shared" si="123"/>
        <v>34987.049455985682</v>
      </c>
      <c r="Q209" s="119">
        <f t="shared" si="123"/>
        <v>34987.049455985682</v>
      </c>
      <c r="R209" s="180"/>
    </row>
    <row r="210" spans="1:18" s="101" customFormat="1" ht="39" thickBot="1">
      <c r="A210" s="55" t="s">
        <v>430</v>
      </c>
      <c r="B210" s="56"/>
      <c r="C210" s="57"/>
      <c r="D210" s="93" t="s">
        <v>429</v>
      </c>
      <c r="E210" s="93" t="s">
        <v>218</v>
      </c>
      <c r="F210" s="195">
        <v>150</v>
      </c>
      <c r="G210" s="201">
        <v>2</v>
      </c>
      <c r="H210" s="94">
        <v>233.24699637323789</v>
      </c>
      <c r="I210" s="95" t="s">
        <v>41</v>
      </c>
      <c r="J210" s="97">
        <f>+F210*G210*H210</f>
        <v>69974.098911971363</v>
      </c>
      <c r="K210" s="114"/>
      <c r="L210" s="96"/>
      <c r="M210" s="127"/>
      <c r="N210" s="96">
        <f>+J210</f>
        <v>69974.098911971363</v>
      </c>
      <c r="O210" s="98"/>
      <c r="P210" s="99">
        <f>+'[1]V - Detailed Result 4'!K95</f>
        <v>34987.049455985682</v>
      </c>
      <c r="Q210" s="99">
        <f>+'[1]V - Detailed Result 4'!L95</f>
        <v>34987.049455985682</v>
      </c>
      <c r="R210" s="178"/>
    </row>
    <row r="211" spans="1:18" s="139" customFormat="1" ht="15.75" thickBot="1">
      <c r="A211" s="128"/>
      <c r="B211" s="129"/>
      <c r="C211" s="129"/>
      <c r="D211" s="130" t="s">
        <v>431</v>
      </c>
      <c r="E211" s="131"/>
      <c r="F211" s="196"/>
      <c r="G211" s="131"/>
      <c r="H211" s="132"/>
      <c r="I211" s="133"/>
      <c r="J211" s="135">
        <f t="shared" ref="J211:R211" si="124">+J29+J42+J71+J111</f>
        <v>1740935.4668013947</v>
      </c>
      <c r="K211" s="136">
        <f t="shared" si="124"/>
        <v>400551.32653384388</v>
      </c>
      <c r="L211" s="137">
        <f t="shared" si="124"/>
        <v>747490.68383927702</v>
      </c>
      <c r="M211" s="137">
        <f t="shared" si="124"/>
        <v>285038.75482563744</v>
      </c>
      <c r="N211" s="137">
        <f t="shared" si="124"/>
        <v>305567.96634407539</v>
      </c>
      <c r="O211" s="138">
        <f t="shared" si="124"/>
        <v>2286.7352585611557</v>
      </c>
      <c r="P211" s="135" t="e">
        <f t="shared" si="124"/>
        <v>#REF!</v>
      </c>
      <c r="Q211" s="135" t="e">
        <f t="shared" si="124"/>
        <v>#REF!</v>
      </c>
      <c r="R211" s="182">
        <f t="shared" si="124"/>
        <v>1</v>
      </c>
    </row>
    <row r="212" spans="1:18" ht="15.75" thickBot="1">
      <c r="A212" s="140"/>
      <c r="B212" s="141"/>
      <c r="C212" s="141"/>
      <c r="D212" s="142" t="s">
        <v>432</v>
      </c>
      <c r="E212" s="143">
        <v>5.5E-2</v>
      </c>
      <c r="F212" s="197"/>
      <c r="G212" s="143"/>
      <c r="H212" s="143"/>
      <c r="I212" s="143"/>
      <c r="J212" s="134">
        <f>J214*$E$212</f>
        <v>90213.75</v>
      </c>
      <c r="K212" s="144"/>
      <c r="L212" s="144"/>
      <c r="M212" s="145"/>
      <c r="N212" s="145"/>
      <c r="O212" s="145"/>
      <c r="P212" s="134" t="e">
        <f>+(P211/J211)*$J$212</f>
        <v>#REF!</v>
      </c>
      <c r="Q212" s="134" t="e">
        <f>+(Q211/J211)*$J$212</f>
        <v>#REF!</v>
      </c>
      <c r="R212" s="183"/>
    </row>
    <row r="213" spans="1:18" ht="15.75" thickBot="1">
      <c r="A213" s="147"/>
      <c r="B213" s="148"/>
      <c r="C213" s="148"/>
      <c r="D213" s="149" t="s">
        <v>433</v>
      </c>
      <c r="E213" s="150"/>
      <c r="F213" s="198"/>
      <c r="G213" s="150"/>
      <c r="H213" s="143"/>
      <c r="I213" s="143"/>
      <c r="J213" s="134">
        <f>J211+J212</f>
        <v>1831149.2168013947</v>
      </c>
      <c r="K213" s="151"/>
      <c r="L213" s="151"/>
      <c r="M213" s="152"/>
      <c r="N213" s="152"/>
      <c r="O213" s="152"/>
      <c r="P213" s="134" t="e">
        <f>P211+P212</f>
        <v>#REF!</v>
      </c>
      <c r="Q213" s="134" t="e">
        <f>Q211+Q212</f>
        <v>#REF!</v>
      </c>
      <c r="R213" s="184"/>
    </row>
    <row r="214" spans="1:18" ht="15">
      <c r="A214" s="144"/>
      <c r="B214" s="144"/>
      <c r="C214" s="144"/>
      <c r="D214" s="144"/>
      <c r="E214" s="144"/>
      <c r="F214" s="144"/>
      <c r="G214" s="144"/>
      <c r="H214" s="223" t="s">
        <v>434</v>
      </c>
      <c r="I214" s="223"/>
      <c r="J214" s="153">
        <v>1640250</v>
      </c>
      <c r="K214" s="144"/>
      <c r="L214" s="144"/>
      <c r="M214" s="145"/>
      <c r="N214" s="145"/>
      <c r="O214" s="145"/>
      <c r="P214" s="174"/>
      <c r="Q214" s="174"/>
      <c r="R214" s="146"/>
    </row>
    <row r="215" spans="1:18" ht="32.25" customHeight="1">
      <c r="A215" s="144"/>
      <c r="B215" s="144"/>
      <c r="C215" s="144"/>
      <c r="D215" s="144"/>
      <c r="E215" s="144"/>
      <c r="F215" s="144"/>
      <c r="G215" s="144"/>
      <c r="H215" s="224" t="s">
        <v>435</v>
      </c>
      <c r="I215" s="224"/>
      <c r="J215" s="153">
        <f>+J213-J214</f>
        <v>190899.21680139471</v>
      </c>
      <c r="K215" s="144"/>
      <c r="L215" s="144"/>
      <c r="M215" s="145"/>
      <c r="N215" s="145"/>
      <c r="O215" s="145"/>
      <c r="P215" s="145"/>
      <c r="Q215" s="145"/>
      <c r="R215" s="146"/>
    </row>
    <row r="216" spans="1:18" ht="18.75" customHeight="1">
      <c r="A216" s="144"/>
      <c r="B216" s="144"/>
      <c r="C216" s="144"/>
      <c r="D216" s="144"/>
      <c r="E216" s="144"/>
      <c r="F216" s="144"/>
      <c r="G216" s="144"/>
      <c r="H216" s="144"/>
      <c r="I216" s="144"/>
      <c r="J216" s="144"/>
      <c r="K216" s="144"/>
      <c r="L216" s="144"/>
      <c r="M216" s="145"/>
      <c r="N216" s="145"/>
      <c r="O216" s="145"/>
      <c r="P216" s="145"/>
      <c r="Q216" s="145"/>
      <c r="R216" s="146"/>
    </row>
    <row r="217" spans="1:18" ht="18.75" customHeight="1">
      <c r="A217" s="144"/>
      <c r="B217" s="144"/>
      <c r="C217" s="144"/>
      <c r="D217" s="144"/>
      <c r="E217" s="144"/>
      <c r="F217" s="144"/>
      <c r="G217" s="144"/>
      <c r="H217" s="144"/>
      <c r="I217" s="144"/>
      <c r="J217" s="144"/>
      <c r="K217" s="144"/>
      <c r="L217" s="144"/>
      <c r="M217" s="145"/>
      <c r="N217" s="145"/>
      <c r="O217" s="145"/>
      <c r="P217" s="145"/>
      <c r="Q217" s="145"/>
      <c r="R217" s="146"/>
    </row>
    <row r="218" spans="1:18" ht="18.75" customHeight="1">
      <c r="A218" s="144"/>
      <c r="B218" s="144"/>
      <c r="C218" s="144"/>
      <c r="D218" s="144"/>
      <c r="E218" s="144"/>
      <c r="F218" s="144"/>
      <c r="G218" s="144"/>
      <c r="H218" s="144"/>
      <c r="I218" s="144"/>
      <c r="J218" s="144"/>
      <c r="K218" s="144"/>
      <c r="L218" s="144"/>
      <c r="M218" s="145"/>
      <c r="N218" s="145"/>
      <c r="O218" s="145"/>
      <c r="P218" s="145"/>
      <c r="Q218" s="145"/>
      <c r="R218" s="146"/>
    </row>
  </sheetData>
  <mergeCells count="41">
    <mergeCell ref="C200:G200"/>
    <mergeCell ref="C204:G204"/>
    <mergeCell ref="C209:G209"/>
    <mergeCell ref="H214:I214"/>
    <mergeCell ref="H215:I215"/>
    <mergeCell ref="B199:G199"/>
    <mergeCell ref="C152:G152"/>
    <mergeCell ref="C155:G155"/>
    <mergeCell ref="C161:G161"/>
    <mergeCell ref="C168:G168"/>
    <mergeCell ref="C172:G172"/>
    <mergeCell ref="C177:G177"/>
    <mergeCell ref="C181:G181"/>
    <mergeCell ref="B186:G186"/>
    <mergeCell ref="C187:G187"/>
    <mergeCell ref="C192:G192"/>
    <mergeCell ref="C197:G197"/>
    <mergeCell ref="B151:G151"/>
    <mergeCell ref="B96:D96"/>
    <mergeCell ref="B103:D103"/>
    <mergeCell ref="B107:D107"/>
    <mergeCell ref="B112:G112"/>
    <mergeCell ref="B114:G114"/>
    <mergeCell ref="C115:G115"/>
    <mergeCell ref="C120:G120"/>
    <mergeCell ref="C127:G127"/>
    <mergeCell ref="C134:G134"/>
    <mergeCell ref="C139:G139"/>
    <mergeCell ref="C144:G144"/>
    <mergeCell ref="B89:D89"/>
    <mergeCell ref="K27:O27"/>
    <mergeCell ref="P27:Q27"/>
    <mergeCell ref="C44:D44"/>
    <mergeCell ref="C53:D53"/>
    <mergeCell ref="C63:D63"/>
    <mergeCell ref="C68:D68"/>
    <mergeCell ref="B72:D72"/>
    <mergeCell ref="B76:D76"/>
    <mergeCell ref="C77:D77"/>
    <mergeCell ref="C81:D81"/>
    <mergeCell ref="C85:D85"/>
  </mergeCells>
  <pageMargins left="0.25" right="0.25" top="0.75" bottom="0.75" header="0.3" footer="0.3"/>
  <pageSetup paperSize="8" scale="52" orientation="portrait" r:id="rId1"/>
  <ignoredErrors>
    <ignoredError sqref="K68:N68"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5A84E52988574B8D4ED6D21343F087" ma:contentTypeVersion="2" ma:contentTypeDescription="Create a new document." ma:contentTypeScope="" ma:versionID="b21b39f3178a7747248a35058122b1fb">
  <xsd:schema xmlns:xsd="http://www.w3.org/2001/XMLSchema" xmlns:xs="http://www.w3.org/2001/XMLSchema" xmlns:p="http://schemas.microsoft.com/office/2006/metadata/properties" targetNamespace="http://schemas.microsoft.com/office/2006/metadata/properties" ma:root="true" ma:fieldsID="8cfb2408d54898f964b8d249141f4bf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D0E6C0-7326-490A-A290-716CBA0377E8}">
  <ds:schemaRefs>
    <ds:schemaRef ds:uri="http://schemas.microsoft.com/sharepoint/v3/contenttype/forms"/>
  </ds:schemaRefs>
</ds:datastoreItem>
</file>

<file path=customXml/itemProps2.xml><?xml version="1.0" encoding="utf-8"?>
<ds:datastoreItem xmlns:ds="http://schemas.openxmlformats.org/officeDocument/2006/customXml" ds:itemID="{C2C515C1-30DC-4D6A-92B3-F2C9409ECAB3}">
  <ds:schemaRefs>
    <ds:schemaRef ds:uri="http://purl.org/dc/elements/1.1/"/>
    <ds:schemaRef ds:uri="http://purl.org/dc/dcmitype/"/>
    <ds:schemaRef ds:uri="http://schemas.openxmlformats.org/package/2006/metadata/core-properties"/>
    <ds:schemaRef ds:uri="4d549326-2178-4018-b455-065e5e898508"/>
    <ds:schemaRef ds:uri="http://purl.org/dc/terms/"/>
    <ds:schemaRef ds:uri="http://schemas.microsoft.com/office/2006/documentManagement/types"/>
    <ds:schemaRef ds:uri="785dfc26-dcae-4ca8-8cce-f3f76c7aee05"/>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30236E1-D3A6-43BD-A1C3-CF0FA548D14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Budget Plan International </vt:lpstr>
      <vt:lpstr>'Budget Plan International '!Zone_d_impression</vt:lpstr>
    </vt:vector>
  </TitlesOfParts>
  <Company>HP Inc.</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Gilbert, Sibylle</dc:creator>
  <cp:lastModifiedBy>Coulon Véronique - D2.1</cp:lastModifiedBy>
  <cp:revision/>
  <dcterms:created xsi:type="dcterms:W3CDTF">2019-01-14T15:12:30Z</dcterms:created>
  <dcterms:modified xsi:type="dcterms:W3CDTF">2019-01-15T13:53:51Z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0x010100895A84E52988574B8D4ED6D21343F087</vt:lpwstr>
  </property>
  <property fmtid="{D5CDD505-2E9C-101B-9397-08002B2CF9AE}" pid="3" name="TitusGUID">
    <vt:lpwstr>d776e060-bf51-4da0-8ff0-cd99ef4075a5</vt:lpwstr>
  </property>
  <property fmtid="{D5CDD505-2E9C-101B-9397-08002B2CF9AE}" pid="4" name="BE_ForeignAffairsClassification">
    <vt:lpwstr>Non classifié - Niet geclassificeerd</vt:lpwstr>
  </property>
  <property fmtid="{D5CDD505-2E9C-101B-9397-08002B2CF9AE}" pid="5" name="BE_ForeignAffairsMarkering">
    <vt:lpwstr>Markering inactief - Marquage inactif</vt:lpwstr>
  </property>
</Properties>
</file>